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0.183.3.12\gabu\06_医薬\10_千年カルテプロジェクト\02_MIS\共通\20_デリバリ\23_詳細設計\14_DBの受託と認定領域の分割対応（本対応）\"/>
    </mc:Choice>
  </mc:AlternateContent>
  <bookViews>
    <workbookView xWindow="0" yWindow="0" windowWidth="9228" windowHeight="6480" tabRatio="891" firstSheet="1" activeTab="1"/>
  </bookViews>
  <sheets>
    <sheet name="Sheet1" sheetId="1" state="hidden" r:id="rId1"/>
    <sheet name="対象テーブル" sheetId="159" r:id="rId2"/>
    <sheet name="エンティティ一覧" sheetId="25" r:id="rId3"/>
    <sheet name="DPC調査データ_Dファイル" sheetId="5" r:id="rId4"/>
    <sheet name="DPC調査データ_入院EF統合ファイル" sheetId="160" r:id="rId5"/>
    <sheet name="DPC調査データ_外来EF統合ファイル" sheetId="161" r:id="rId6"/>
    <sheet name="DPC調査データ_Hファイル" sheetId="188" r:id="rId7"/>
    <sheet name="DPC調査データ_様式1" sheetId="162" r:id="rId8"/>
    <sheet name="DPC調査データ_様式1_診断情報_併存症" sheetId="193" r:id="rId9"/>
    <sheet name="DPC調査データ_様式1_診断情報_続発症" sheetId="194" r:id="rId10"/>
    <sheet name="医科レセプト_医療機関情報レコード" sheetId="186" r:id="rId11"/>
    <sheet name="医科レセプト_レセプト共通レコード" sheetId="163" r:id="rId12"/>
    <sheet name="医科レセプト_傷病名レコード" sheetId="164" r:id="rId13"/>
    <sheet name="医科レセプト_診療行為レコード" sheetId="166" r:id="rId14"/>
    <sheet name="医科レセプト_診療行為レコード_算定日情報" sheetId="189" r:id="rId15"/>
    <sheet name="医科レセプト_医薬品レコード" sheetId="165" r:id="rId16"/>
    <sheet name="医科レセプト_医薬品レコード_算定日情報" sheetId="190" r:id="rId17"/>
    <sheet name="医科レセプト_臓器提供者レセプト情報レコード" sheetId="167" r:id="rId18"/>
    <sheet name="DPCレセプト_医療機関情報レコード" sheetId="187" r:id="rId19"/>
    <sheet name="DPCレセプト_レセプト共通レコード" sheetId="168" r:id="rId20"/>
    <sheet name="DPCレセプト_診断群分類レコード" sheetId="169" r:id="rId21"/>
    <sheet name="DPCレセプト_傷病レコード" sheetId="170" r:id="rId22"/>
    <sheet name="DPCレセプト_傷病名レコード" sheetId="171" r:id="rId23"/>
    <sheet name="DPCレセプト_診療行為レコード" sheetId="172" r:id="rId24"/>
    <sheet name="DPCレセプト_診療行為レコード_算定日情報" sheetId="192" r:id="rId25"/>
    <sheet name="DPCレセプト_医薬品レコード" sheetId="173" r:id="rId26"/>
    <sheet name="DPCレセプト_医薬品レコード_算定日情報" sheetId="191" r:id="rId27"/>
    <sheet name="DPCレセプト_臓器提供者レセプト情報レコード" sheetId="174" r:id="rId28"/>
    <sheet name="患者情報モジュール_患者情報" sheetId="175" r:id="rId29"/>
    <sheet name="診断履歴情報モジュール_診断履歴情報レコード" sheetId="176" r:id="rId30"/>
    <sheet name="診断履歴情報モジュール_診断病名レコード" sheetId="177" r:id="rId31"/>
    <sheet name="診断履歴情報モジュール_診断分類レコード" sheetId="178" r:id="rId32"/>
    <sheet name="経過記録情報モジュール_経過記録情報レコード" sheetId="195" r:id="rId33"/>
    <sheet name="経過記録情報モジュール_プロブレムレコード" sheetId="196" r:id="rId34"/>
    <sheet name="経過記録情報モジュール_身体所見レコード" sheetId="201" r:id="rId35"/>
    <sheet name="経過記録情報モジュール_アセスメントレコード" sheetId="202" r:id="rId36"/>
    <sheet name="経過記録情報モジュール_外部参照レコード" sheetId="197" r:id="rId37"/>
    <sheet name="臨床サマリーモジュール_臨床サマリー情報レコード" sheetId="198" r:id="rId38"/>
    <sheet name="臨床サマリーモジュール_外来受診レコード" sheetId="203" r:id="rId39"/>
    <sheet name="臨床サマリーモジュール_入院レコード" sheetId="199" r:id="rId40"/>
    <sheet name="臨床サマリーモジュール_経過記録レコード" sheetId="200" r:id="rId41"/>
    <sheet name="臨床サマリーモジュール_検査結果レコード" sheetId="204" r:id="rId42"/>
    <sheet name="検歴情報モジュール_検歴情報" sheetId="179" r:id="rId43"/>
    <sheet name="検歴情報モジュール_検歴検体材料" sheetId="180" r:id="rId44"/>
    <sheet name="検歴情報モジュール_検歴項目情報" sheetId="181" r:id="rId45"/>
    <sheet name="バイタルサインモジュール_バイタルサイン" sheetId="182" r:id="rId46"/>
    <sheet name="バイタルサインモジュール_記録項目" sheetId="183" r:id="rId47"/>
    <sheet name="体温表モジュール_バイタルサイン" sheetId="184" r:id="rId48"/>
    <sheet name="体温表モジュール_記録項目" sheetId="185" r:id="rId49"/>
  </sheets>
  <definedNames>
    <definedName name="_xlnm._FilterDatabase" localSheetId="2" hidden="1">エンティティ一覧!$B$4:$BS$5</definedName>
    <definedName name="_xlnm._FilterDatabase" localSheetId="1" hidden="1">対象テーブル!$B$2:$F$102</definedName>
    <definedName name="_xlnm.Print_Titles" localSheetId="2">エンティティ一覧!$4:$5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40" i="181" l="1"/>
  <c r="W40" i="181"/>
  <c r="V40" i="181"/>
  <c r="U40" i="181"/>
  <c r="H40" i="181"/>
  <c r="T40" i="181" s="1"/>
  <c r="B40" i="181"/>
  <c r="AP40" i="181" s="1"/>
  <c r="AK39" i="181"/>
  <c r="W39" i="181"/>
  <c r="V39" i="181"/>
  <c r="U39" i="181"/>
  <c r="H39" i="181"/>
  <c r="I39" i="181" s="1"/>
  <c r="B39" i="181"/>
  <c r="S39" i="181" s="1"/>
  <c r="W38" i="181"/>
  <c r="V38" i="181"/>
  <c r="U38" i="181"/>
  <c r="S38" i="181"/>
  <c r="H38" i="181"/>
  <c r="I38" i="181" s="1"/>
  <c r="B38" i="181"/>
  <c r="AU38" i="181" s="1"/>
  <c r="AU37" i="181"/>
  <c r="AP37" i="181"/>
  <c r="W37" i="181"/>
  <c r="V37" i="181"/>
  <c r="U37" i="181"/>
  <c r="H37" i="181"/>
  <c r="I37" i="181" s="1"/>
  <c r="B37" i="181"/>
  <c r="AK37" i="181" s="1"/>
  <c r="T39" i="181" l="1"/>
  <c r="T38" i="181"/>
  <c r="AP38" i="181"/>
  <c r="S40" i="181"/>
  <c r="S37" i="181"/>
  <c r="AK38" i="181"/>
  <c r="I40" i="181"/>
  <c r="T37" i="181"/>
  <c r="AP39" i="181"/>
  <c r="AU39" i="181"/>
  <c r="AK40" i="181"/>
  <c r="AU33" i="185" l="1"/>
  <c r="AP33" i="185"/>
  <c r="AU32" i="185"/>
  <c r="AP32" i="185"/>
  <c r="AU31" i="185"/>
  <c r="AP31" i="185"/>
  <c r="AK31" i="185"/>
  <c r="AU29" i="185"/>
  <c r="AP29" i="185"/>
  <c r="AK29" i="185"/>
  <c r="AU40" i="184"/>
  <c r="AP40" i="184"/>
  <c r="AU39" i="184"/>
  <c r="AP39" i="184"/>
  <c r="AU38" i="184"/>
  <c r="AP38" i="184"/>
  <c r="AK38" i="184"/>
  <c r="AU36" i="184"/>
  <c r="AP36" i="184"/>
  <c r="AK36" i="184"/>
  <c r="AU32" i="183"/>
  <c r="AP32" i="183"/>
  <c r="AU31" i="183"/>
  <c r="AP31" i="183"/>
  <c r="AU30" i="183"/>
  <c r="AP30" i="183"/>
  <c r="AK30" i="183"/>
  <c r="AU28" i="183"/>
  <c r="AP28" i="183"/>
  <c r="AK28" i="183"/>
  <c r="AU39" i="182"/>
  <c r="AP39" i="182"/>
  <c r="AU38" i="182"/>
  <c r="AP38" i="182"/>
  <c r="AU37" i="182"/>
  <c r="AP37" i="182"/>
  <c r="AK37" i="182"/>
  <c r="AU35" i="182"/>
  <c r="AP35" i="182"/>
  <c r="AK35" i="182"/>
  <c r="AU51" i="181"/>
  <c r="AP51" i="181"/>
  <c r="AU50" i="181"/>
  <c r="AP50" i="181"/>
  <c r="AU49" i="181"/>
  <c r="AP49" i="181"/>
  <c r="AK49" i="181"/>
  <c r="AU47" i="181"/>
  <c r="AP47" i="181"/>
  <c r="AK47" i="181"/>
  <c r="AU33" i="180"/>
  <c r="AP33" i="180"/>
  <c r="AU32" i="180"/>
  <c r="AP32" i="180"/>
  <c r="AU31" i="180"/>
  <c r="AP31" i="180"/>
  <c r="AK31" i="180"/>
  <c r="AU29" i="180"/>
  <c r="AP29" i="180"/>
  <c r="AK29" i="180"/>
  <c r="AU45" i="179"/>
  <c r="AP45" i="179"/>
  <c r="AU44" i="179"/>
  <c r="AP44" i="179"/>
  <c r="AU43" i="179"/>
  <c r="AP43" i="179"/>
  <c r="AK43" i="179"/>
  <c r="AU41" i="179"/>
  <c r="AP41" i="179"/>
  <c r="AK41" i="179"/>
  <c r="AP30" i="204"/>
  <c r="AP29" i="204"/>
  <c r="AP28" i="204"/>
  <c r="AK28" i="204"/>
  <c r="AP26" i="204"/>
  <c r="AK26" i="204"/>
  <c r="AP32" i="200"/>
  <c r="AP31" i="200"/>
  <c r="AP30" i="200"/>
  <c r="AK30" i="200"/>
  <c r="AP28" i="200"/>
  <c r="AK28" i="200"/>
  <c r="AP36" i="199"/>
  <c r="AP35" i="199"/>
  <c r="AP34" i="199"/>
  <c r="AK34" i="199"/>
  <c r="AP32" i="199"/>
  <c r="AK32" i="199"/>
  <c r="AP32" i="203"/>
  <c r="AP31" i="203"/>
  <c r="AP30" i="203"/>
  <c r="AK30" i="203"/>
  <c r="AP28" i="203"/>
  <c r="AK28" i="203"/>
  <c r="AP40" i="198"/>
  <c r="AP39" i="198"/>
  <c r="AP38" i="198"/>
  <c r="AK38" i="198"/>
  <c r="AP36" i="198"/>
  <c r="AK36" i="198"/>
  <c r="AP34" i="197"/>
  <c r="AP33" i="197"/>
  <c r="AP32" i="197"/>
  <c r="AK32" i="197"/>
  <c r="AP30" i="197"/>
  <c r="AK30" i="197"/>
  <c r="AP30" i="202"/>
  <c r="AP29" i="202"/>
  <c r="AP28" i="202"/>
  <c r="AK28" i="202"/>
  <c r="AP26" i="202"/>
  <c r="AK26" i="202"/>
  <c r="AP32" i="201"/>
  <c r="AP31" i="201"/>
  <c r="AP30" i="201"/>
  <c r="AK30" i="201"/>
  <c r="AP28" i="201"/>
  <c r="AK28" i="201"/>
  <c r="AP39" i="196"/>
  <c r="AP38" i="196"/>
  <c r="AP37" i="196"/>
  <c r="AK37" i="196"/>
  <c r="AP35" i="196"/>
  <c r="AK35" i="196"/>
  <c r="AP28" i="195"/>
  <c r="AP27" i="195"/>
  <c r="AP26" i="195"/>
  <c r="AK26" i="195"/>
  <c r="AP24" i="195"/>
  <c r="AK24" i="195"/>
  <c r="AP30" i="178"/>
  <c r="AP29" i="178"/>
  <c r="AP28" i="178"/>
  <c r="AK28" i="178"/>
  <c r="AP26" i="178"/>
  <c r="AK26" i="178"/>
  <c r="AP31" i="177"/>
  <c r="AP30" i="177"/>
  <c r="AP29" i="177"/>
  <c r="AK29" i="177"/>
  <c r="AP27" i="177"/>
  <c r="AK27" i="177"/>
  <c r="AP31" i="176"/>
  <c r="AP30" i="176"/>
  <c r="AP29" i="176"/>
  <c r="AK29" i="176"/>
  <c r="AP27" i="176"/>
  <c r="AK27" i="176"/>
  <c r="AU45" i="175"/>
  <c r="AP45" i="175"/>
  <c r="AU44" i="175"/>
  <c r="AP44" i="175"/>
  <c r="AU43" i="175"/>
  <c r="AP43" i="175"/>
  <c r="AK43" i="175"/>
  <c r="AU41" i="175"/>
  <c r="AP41" i="175"/>
  <c r="AK41" i="175"/>
  <c r="AU59" i="174"/>
  <c r="AP59" i="174"/>
  <c r="AU58" i="174"/>
  <c r="AP58" i="174"/>
  <c r="AU57" i="174"/>
  <c r="AP57" i="174"/>
  <c r="AU56" i="174"/>
  <c r="AP56" i="174"/>
  <c r="AU55" i="174"/>
  <c r="AP55" i="174"/>
  <c r="AU54" i="174"/>
  <c r="AP54" i="174"/>
  <c r="AU53" i="174"/>
  <c r="AP53" i="174"/>
  <c r="AK53" i="174"/>
  <c r="AU51" i="174"/>
  <c r="AP51" i="174"/>
  <c r="AK51" i="174"/>
  <c r="AU38" i="191"/>
  <c r="AP38" i="191"/>
  <c r="AU37" i="191"/>
  <c r="AP37" i="191"/>
  <c r="AU36" i="191"/>
  <c r="AP36" i="191"/>
  <c r="AU35" i="191"/>
  <c r="AP35" i="191"/>
  <c r="AU34" i="191"/>
  <c r="AP34" i="191"/>
  <c r="AU33" i="191"/>
  <c r="AP33" i="191"/>
  <c r="AU32" i="191"/>
  <c r="AP32" i="191"/>
  <c r="AU31" i="191"/>
  <c r="AP31" i="191"/>
  <c r="AK31" i="191"/>
  <c r="AU29" i="191"/>
  <c r="AP29" i="191"/>
  <c r="AK29" i="191"/>
  <c r="AU47" i="173"/>
  <c r="AP47" i="173"/>
  <c r="AU46" i="173"/>
  <c r="AP46" i="173"/>
  <c r="AU45" i="173"/>
  <c r="AP45" i="173"/>
  <c r="AU44" i="173"/>
  <c r="AP44" i="173"/>
  <c r="AU43" i="173"/>
  <c r="AP43" i="173"/>
  <c r="AU42" i="173"/>
  <c r="AP42" i="173"/>
  <c r="AU41" i="173"/>
  <c r="AP41" i="173"/>
  <c r="AK41" i="173"/>
  <c r="AU39" i="173"/>
  <c r="AP39" i="173"/>
  <c r="AK39" i="173"/>
  <c r="AU38" i="192"/>
  <c r="AP38" i="192"/>
  <c r="AU37" i="192"/>
  <c r="AP37" i="192"/>
  <c r="AU36" i="192"/>
  <c r="AP36" i="192"/>
  <c r="AU35" i="192"/>
  <c r="AP35" i="192"/>
  <c r="AU34" i="192"/>
  <c r="AP34" i="192"/>
  <c r="AU33" i="192"/>
  <c r="AP33" i="192"/>
  <c r="AU32" i="192"/>
  <c r="AP32" i="192"/>
  <c r="AU31" i="192"/>
  <c r="AP31" i="192"/>
  <c r="AK31" i="192"/>
  <c r="AU29" i="192"/>
  <c r="AP29" i="192"/>
  <c r="AK29" i="192"/>
  <c r="AU26" i="192"/>
  <c r="AU26" i="191"/>
  <c r="AU47" i="172"/>
  <c r="AP47" i="172"/>
  <c r="AU46" i="172"/>
  <c r="AP46" i="172"/>
  <c r="AU45" i="172"/>
  <c r="AP45" i="172"/>
  <c r="AU44" i="172"/>
  <c r="AP44" i="172"/>
  <c r="AU43" i="172"/>
  <c r="AP43" i="172"/>
  <c r="AU42" i="172"/>
  <c r="AP42" i="172"/>
  <c r="AU41" i="172"/>
  <c r="AP41" i="172"/>
  <c r="AK41" i="172"/>
  <c r="AU39" i="172"/>
  <c r="AP39" i="172"/>
  <c r="AK39" i="172"/>
  <c r="AU61" i="171"/>
  <c r="AP61" i="171"/>
  <c r="AU60" i="171"/>
  <c r="AP60" i="171"/>
  <c r="AU59" i="171"/>
  <c r="AP59" i="171"/>
  <c r="AU58" i="171"/>
  <c r="AP58" i="171"/>
  <c r="AU57" i="171"/>
  <c r="AP57" i="171"/>
  <c r="AU56" i="171"/>
  <c r="AP56" i="171"/>
  <c r="AU55" i="171"/>
  <c r="AP55" i="171"/>
  <c r="AK55" i="171"/>
  <c r="AU53" i="171"/>
  <c r="AP53" i="171"/>
  <c r="AK53" i="171"/>
  <c r="AU61" i="170"/>
  <c r="AP61" i="170"/>
  <c r="AU60" i="170"/>
  <c r="AP60" i="170"/>
  <c r="AU59" i="170"/>
  <c r="AP59" i="170"/>
  <c r="AU58" i="170"/>
  <c r="AP58" i="170"/>
  <c r="AU57" i="170"/>
  <c r="AP57" i="170"/>
  <c r="AU56" i="170"/>
  <c r="AP56" i="170"/>
  <c r="AU55" i="170"/>
  <c r="AP55" i="170"/>
  <c r="AK55" i="170"/>
  <c r="AU53" i="170"/>
  <c r="AP53" i="170"/>
  <c r="AK53" i="170"/>
  <c r="AU40" i="169"/>
  <c r="AP40" i="169"/>
  <c r="AU39" i="169"/>
  <c r="AP39" i="169"/>
  <c r="AU38" i="169"/>
  <c r="AP38" i="169"/>
  <c r="AU37" i="169"/>
  <c r="AP37" i="169"/>
  <c r="AU36" i="169"/>
  <c r="AP36" i="169"/>
  <c r="AU35" i="169"/>
  <c r="AP35" i="169"/>
  <c r="AU34" i="169"/>
  <c r="AP34" i="169"/>
  <c r="AK34" i="169"/>
  <c r="AU32" i="169"/>
  <c r="AP32" i="169"/>
  <c r="AK32" i="169"/>
  <c r="AU86" i="168"/>
  <c r="AP86" i="168"/>
  <c r="AU85" i="168"/>
  <c r="AP85" i="168"/>
  <c r="AU84" i="168"/>
  <c r="AP84" i="168"/>
  <c r="AU83" i="168"/>
  <c r="AP83" i="168"/>
  <c r="AU82" i="168"/>
  <c r="AP82" i="168"/>
  <c r="AU81" i="168"/>
  <c r="AP81" i="168"/>
  <c r="AU80" i="168"/>
  <c r="AP80" i="168"/>
  <c r="AK80" i="168"/>
  <c r="AU78" i="168"/>
  <c r="AP78" i="168"/>
  <c r="AK78" i="168"/>
  <c r="AU42" i="187"/>
  <c r="AP42" i="187"/>
  <c r="AU41" i="187"/>
  <c r="AP41" i="187"/>
  <c r="AU40" i="187"/>
  <c r="AP40" i="187"/>
  <c r="AU39" i="187"/>
  <c r="AP39" i="187"/>
  <c r="AU38" i="187"/>
  <c r="AP38" i="187"/>
  <c r="AU37" i="187"/>
  <c r="AP37" i="187"/>
  <c r="AU36" i="187"/>
  <c r="AP36" i="187"/>
  <c r="AK36" i="187"/>
  <c r="AU34" i="187"/>
  <c r="AP34" i="187"/>
  <c r="AK34" i="187"/>
  <c r="AU33" i="182"/>
  <c r="AU32" i="182"/>
  <c r="AU31" i="182"/>
  <c r="AU30" i="182"/>
  <c r="AU29" i="182"/>
  <c r="AU28" i="182"/>
  <c r="AU27" i="182"/>
  <c r="AU26" i="182"/>
  <c r="AU25" i="182"/>
  <c r="AU24" i="182"/>
  <c r="AU23" i="182"/>
  <c r="AU22" i="182"/>
  <c r="AU21" i="182"/>
  <c r="AU20" i="182"/>
  <c r="AU19" i="182"/>
  <c r="AU18" i="182"/>
  <c r="AU17" i="182"/>
  <c r="AU16" i="182"/>
  <c r="AU15" i="182"/>
  <c r="AU14" i="182"/>
  <c r="AP33" i="182"/>
  <c r="AP32" i="182"/>
  <c r="AP31" i="182"/>
  <c r="AP30" i="182"/>
  <c r="AP29" i="182"/>
  <c r="AP28" i="182"/>
  <c r="AP27" i="182"/>
  <c r="AP26" i="182"/>
  <c r="AP25" i="182"/>
  <c r="AP24" i="182"/>
  <c r="AP23" i="182"/>
  <c r="AP22" i="182"/>
  <c r="AP21" i="182"/>
  <c r="AP20" i="182"/>
  <c r="AP19" i="182"/>
  <c r="AP18" i="182"/>
  <c r="AP17" i="182"/>
  <c r="AP16" i="182"/>
  <c r="AP15" i="182"/>
  <c r="AP14" i="182"/>
  <c r="AU27" i="180"/>
  <c r="AU26" i="180"/>
  <c r="AU25" i="180"/>
  <c r="AU24" i="180"/>
  <c r="AU23" i="180"/>
  <c r="AU22" i="180"/>
  <c r="AU21" i="180"/>
  <c r="AU20" i="180"/>
  <c r="AU19" i="180"/>
  <c r="AU18" i="180"/>
  <c r="AU17" i="180"/>
  <c r="AU16" i="180"/>
  <c r="AU15" i="180"/>
  <c r="AU14" i="180"/>
  <c r="AP27" i="180"/>
  <c r="AP26" i="180"/>
  <c r="AP25" i="180"/>
  <c r="AP24" i="180"/>
  <c r="AP23" i="180"/>
  <c r="AP22" i="180"/>
  <c r="AP21" i="180"/>
  <c r="AP20" i="180"/>
  <c r="AP19" i="180"/>
  <c r="AP18" i="180"/>
  <c r="AP17" i="180"/>
  <c r="AP16" i="180"/>
  <c r="AP15" i="180"/>
  <c r="AP14" i="180"/>
  <c r="AU39" i="179"/>
  <c r="AU38" i="179"/>
  <c r="AU37" i="179"/>
  <c r="AU36" i="179"/>
  <c r="AU35" i="179"/>
  <c r="AU34" i="179"/>
  <c r="AU33" i="179"/>
  <c r="AU32" i="179"/>
  <c r="AU31" i="179"/>
  <c r="AU30" i="179"/>
  <c r="AU29" i="179"/>
  <c r="AU28" i="179"/>
  <c r="AU27" i="179"/>
  <c r="AU26" i="179"/>
  <c r="AU25" i="179"/>
  <c r="AU24" i="179"/>
  <c r="AU23" i="179"/>
  <c r="AU22" i="179"/>
  <c r="AU21" i="179"/>
  <c r="AU20" i="179"/>
  <c r="AU19" i="179"/>
  <c r="AU18" i="179"/>
  <c r="AU17" i="179"/>
  <c r="AU16" i="179"/>
  <c r="AU15" i="179"/>
  <c r="AU14" i="179"/>
  <c r="AP39" i="179"/>
  <c r="AP38" i="179"/>
  <c r="AP37" i="179"/>
  <c r="AP36" i="179"/>
  <c r="AP35" i="179"/>
  <c r="AP34" i="179"/>
  <c r="AP33" i="179"/>
  <c r="AP32" i="179"/>
  <c r="AP31" i="179"/>
  <c r="AP30" i="179"/>
  <c r="AP29" i="179"/>
  <c r="AP28" i="179"/>
  <c r="AP27" i="179"/>
  <c r="AP26" i="179"/>
  <c r="AP25" i="179"/>
  <c r="AP24" i="179"/>
  <c r="AP23" i="179"/>
  <c r="AP22" i="179"/>
  <c r="AP21" i="179"/>
  <c r="AP20" i="179"/>
  <c r="AP19" i="179"/>
  <c r="AP18" i="179"/>
  <c r="AP17" i="179"/>
  <c r="AP16" i="179"/>
  <c r="AP15" i="179"/>
  <c r="AP14" i="179"/>
  <c r="AP24" i="204"/>
  <c r="AP23" i="204"/>
  <c r="AP22" i="204"/>
  <c r="AP21" i="204"/>
  <c r="AP20" i="204"/>
  <c r="AP19" i="204"/>
  <c r="AP18" i="204"/>
  <c r="AP17" i="204"/>
  <c r="AP16" i="204"/>
  <c r="AP15" i="204"/>
  <c r="AP14" i="204"/>
  <c r="AP26" i="200"/>
  <c r="AP25" i="200"/>
  <c r="AP24" i="200"/>
  <c r="AP23" i="200"/>
  <c r="AP22" i="200"/>
  <c r="AP21" i="200"/>
  <c r="AP20" i="200"/>
  <c r="AP19" i="200"/>
  <c r="AP18" i="200"/>
  <c r="AP17" i="200"/>
  <c r="AP16" i="200"/>
  <c r="AP15" i="200"/>
  <c r="AP14" i="200"/>
  <c r="AP30" i="199"/>
  <c r="AP29" i="199"/>
  <c r="AP28" i="199"/>
  <c r="AP27" i="199"/>
  <c r="AP26" i="199"/>
  <c r="AP25" i="199"/>
  <c r="AP24" i="199"/>
  <c r="AP23" i="199"/>
  <c r="AP22" i="199"/>
  <c r="AP21" i="199"/>
  <c r="AP20" i="199"/>
  <c r="AP19" i="199"/>
  <c r="AP18" i="199"/>
  <c r="AP17" i="199"/>
  <c r="AP16" i="199"/>
  <c r="AP15" i="199"/>
  <c r="AP14" i="199"/>
  <c r="AP26" i="203"/>
  <c r="AP25" i="203"/>
  <c r="AP24" i="203"/>
  <c r="AP23" i="203"/>
  <c r="AP22" i="203"/>
  <c r="AP21" i="203"/>
  <c r="AP20" i="203"/>
  <c r="AP19" i="203"/>
  <c r="AP18" i="203"/>
  <c r="AP17" i="203"/>
  <c r="AP16" i="203"/>
  <c r="AP15" i="203"/>
  <c r="AP14" i="203"/>
  <c r="AP34" i="198"/>
  <c r="AP33" i="198"/>
  <c r="AP32" i="198"/>
  <c r="AP31" i="198"/>
  <c r="AP30" i="198"/>
  <c r="AP29" i="198"/>
  <c r="AP28" i="198"/>
  <c r="AP27" i="198"/>
  <c r="AP26" i="198"/>
  <c r="AP25" i="198"/>
  <c r="AP24" i="198"/>
  <c r="AP23" i="198"/>
  <c r="AP22" i="198"/>
  <c r="AP21" i="198"/>
  <c r="AP20" i="198"/>
  <c r="AP19" i="198"/>
  <c r="AP18" i="198"/>
  <c r="AP17" i="198"/>
  <c r="AP16" i="198"/>
  <c r="AP15" i="198"/>
  <c r="AP14" i="198"/>
  <c r="AP28" i="197"/>
  <c r="AP27" i="197"/>
  <c r="AP26" i="197"/>
  <c r="AP25" i="197"/>
  <c r="AP24" i="197"/>
  <c r="AP23" i="197"/>
  <c r="AP22" i="197"/>
  <c r="AP21" i="197"/>
  <c r="AP20" i="197"/>
  <c r="AP19" i="197"/>
  <c r="AP18" i="197"/>
  <c r="AP17" i="197"/>
  <c r="AP16" i="197"/>
  <c r="AP15" i="197"/>
  <c r="AP14" i="197"/>
  <c r="AP24" i="202"/>
  <c r="AP23" i="202"/>
  <c r="AP22" i="202"/>
  <c r="AP21" i="202"/>
  <c r="AP20" i="202"/>
  <c r="AP19" i="202"/>
  <c r="AP18" i="202"/>
  <c r="AP17" i="202"/>
  <c r="AP16" i="202"/>
  <c r="AP15" i="202"/>
  <c r="AP14" i="202"/>
  <c r="AP26" i="201"/>
  <c r="AP25" i="201"/>
  <c r="AP24" i="201"/>
  <c r="AP23" i="201"/>
  <c r="AP22" i="201"/>
  <c r="AP21" i="201"/>
  <c r="AP20" i="201"/>
  <c r="AP19" i="201"/>
  <c r="AP18" i="201"/>
  <c r="AP17" i="201"/>
  <c r="AP16" i="201"/>
  <c r="AP15" i="201"/>
  <c r="AP14" i="201"/>
  <c r="AP33" i="196"/>
  <c r="AP32" i="196"/>
  <c r="AP31" i="196"/>
  <c r="AP30" i="196"/>
  <c r="AP29" i="196"/>
  <c r="AP28" i="196"/>
  <c r="AP27" i="196"/>
  <c r="AP26" i="196"/>
  <c r="AP25" i="196"/>
  <c r="AP24" i="196"/>
  <c r="AP23" i="196"/>
  <c r="AP22" i="196"/>
  <c r="AP21" i="196"/>
  <c r="AP20" i="196"/>
  <c r="AP19" i="196"/>
  <c r="AP18" i="196"/>
  <c r="AP17" i="196"/>
  <c r="AP16" i="196"/>
  <c r="AP15" i="196"/>
  <c r="AP14" i="196"/>
  <c r="AP22" i="195"/>
  <c r="AP21" i="195"/>
  <c r="AP20" i="195"/>
  <c r="AP19" i="195"/>
  <c r="AP18" i="195"/>
  <c r="AP17" i="195"/>
  <c r="AP16" i="195"/>
  <c r="AP15" i="195"/>
  <c r="AP14" i="195"/>
  <c r="AP24" i="178"/>
  <c r="AP23" i="178"/>
  <c r="AP22" i="178"/>
  <c r="AP21" i="178"/>
  <c r="AP20" i="178"/>
  <c r="AP19" i="178"/>
  <c r="AP18" i="178"/>
  <c r="AP17" i="178"/>
  <c r="AP16" i="178"/>
  <c r="AP15" i="178"/>
  <c r="AP14" i="178"/>
  <c r="AP25" i="177"/>
  <c r="AP24" i="177"/>
  <c r="AP23" i="177"/>
  <c r="AP22" i="177"/>
  <c r="AP21" i="177"/>
  <c r="AP20" i="177"/>
  <c r="AP19" i="177"/>
  <c r="AP18" i="177"/>
  <c r="AP17" i="177"/>
  <c r="AP16" i="177"/>
  <c r="AP15" i="177"/>
  <c r="AP14" i="177"/>
  <c r="AP25" i="176"/>
  <c r="AP24" i="176"/>
  <c r="AP23" i="176"/>
  <c r="AP22" i="176"/>
  <c r="AP21" i="176"/>
  <c r="AP20" i="176"/>
  <c r="AP19" i="176"/>
  <c r="AP18" i="176"/>
  <c r="AP17" i="176"/>
  <c r="AP16" i="176"/>
  <c r="AP15" i="176"/>
  <c r="AP14" i="176"/>
  <c r="AU49" i="174"/>
  <c r="AU48" i="174"/>
  <c r="AU47" i="174"/>
  <c r="AU46" i="174"/>
  <c r="AU45" i="174"/>
  <c r="AU44" i="174"/>
  <c r="AU43" i="174"/>
  <c r="AU42" i="174"/>
  <c r="AU41" i="174"/>
  <c r="AU40" i="174"/>
  <c r="AU39" i="174"/>
  <c r="AU38" i="174"/>
  <c r="AU37" i="174"/>
  <c r="AU36" i="174"/>
  <c r="AU35" i="174"/>
  <c r="AU34" i="174"/>
  <c r="AU33" i="174"/>
  <c r="AU32" i="174"/>
  <c r="AU31" i="174"/>
  <c r="AU30" i="174"/>
  <c r="AU29" i="174"/>
  <c r="AU28" i="174"/>
  <c r="AU27" i="174"/>
  <c r="AU26" i="174"/>
  <c r="AU25" i="174"/>
  <c r="AU24" i="174"/>
  <c r="AU23" i="174"/>
  <c r="AU22" i="174"/>
  <c r="AU21" i="174"/>
  <c r="AU20" i="174"/>
  <c r="AU19" i="174"/>
  <c r="AU18" i="174"/>
  <c r="AU17" i="174"/>
  <c r="AU16" i="174"/>
  <c r="AU15" i="174"/>
  <c r="AU14" i="174"/>
  <c r="AP49" i="174"/>
  <c r="AP48" i="174"/>
  <c r="AP47" i="174"/>
  <c r="AP46" i="174"/>
  <c r="AP45" i="174"/>
  <c r="AP44" i="174"/>
  <c r="AP43" i="174"/>
  <c r="AP42" i="174"/>
  <c r="AP41" i="174"/>
  <c r="AP40" i="174"/>
  <c r="AP39" i="174"/>
  <c r="AP38" i="174"/>
  <c r="AP37" i="174"/>
  <c r="AP36" i="174"/>
  <c r="AP35" i="174"/>
  <c r="AP34" i="174"/>
  <c r="AP33" i="174"/>
  <c r="AP32" i="174"/>
  <c r="AP31" i="174"/>
  <c r="AP30" i="174"/>
  <c r="AP29" i="174"/>
  <c r="AP28" i="174"/>
  <c r="AP27" i="174"/>
  <c r="AP26" i="174"/>
  <c r="AP25" i="174"/>
  <c r="AP24" i="174"/>
  <c r="AP23" i="174"/>
  <c r="AP22" i="174"/>
  <c r="AP21" i="174"/>
  <c r="AP20" i="174"/>
  <c r="AP19" i="174"/>
  <c r="AP18" i="174"/>
  <c r="AP17" i="174"/>
  <c r="AP16" i="174"/>
  <c r="AP15" i="174"/>
  <c r="AP14" i="174"/>
  <c r="AU27" i="191"/>
  <c r="AU25" i="191"/>
  <c r="AU24" i="191"/>
  <c r="AU23" i="191"/>
  <c r="AU22" i="191"/>
  <c r="AU21" i="191"/>
  <c r="AU20" i="191"/>
  <c r="AU19" i="191"/>
  <c r="AU18" i="191"/>
  <c r="AU17" i="191"/>
  <c r="AU16" i="191"/>
  <c r="AU15" i="191"/>
  <c r="AU14" i="191"/>
  <c r="AP27" i="191"/>
  <c r="AP26" i="191"/>
  <c r="AP25" i="191"/>
  <c r="AP24" i="191"/>
  <c r="AP23" i="191"/>
  <c r="AP22" i="191"/>
  <c r="AP21" i="191"/>
  <c r="AP20" i="191"/>
  <c r="AP19" i="191"/>
  <c r="AP18" i="191"/>
  <c r="AP17" i="191"/>
  <c r="AP16" i="191"/>
  <c r="AP15" i="191"/>
  <c r="AP14" i="191"/>
  <c r="AU37" i="173"/>
  <c r="AU36" i="173"/>
  <c r="AU35" i="173"/>
  <c r="AU34" i="173"/>
  <c r="AU33" i="173"/>
  <c r="AU32" i="173"/>
  <c r="AU31" i="173"/>
  <c r="AU30" i="173"/>
  <c r="AU29" i="173"/>
  <c r="AU28" i="173"/>
  <c r="AU27" i="173"/>
  <c r="AU26" i="173"/>
  <c r="AU25" i="173"/>
  <c r="AU24" i="173"/>
  <c r="AU23" i="173"/>
  <c r="AU22" i="173"/>
  <c r="AU21" i="173"/>
  <c r="AU20" i="173"/>
  <c r="AU19" i="173"/>
  <c r="AU18" i="173"/>
  <c r="AU17" i="173"/>
  <c r="AU16" i="173"/>
  <c r="AU15" i="173"/>
  <c r="AU14" i="173"/>
  <c r="AP37" i="173"/>
  <c r="AP36" i="173"/>
  <c r="AP35" i="173"/>
  <c r="AP34" i="173"/>
  <c r="AP33" i="173"/>
  <c r="AP32" i="173"/>
  <c r="AP31" i="173"/>
  <c r="AP30" i="173"/>
  <c r="AP29" i="173"/>
  <c r="AP28" i="173"/>
  <c r="AP27" i="173"/>
  <c r="AP26" i="173"/>
  <c r="AP25" i="173"/>
  <c r="AP24" i="173"/>
  <c r="AP23" i="173"/>
  <c r="AP22" i="173"/>
  <c r="AP21" i="173"/>
  <c r="AP20" i="173"/>
  <c r="AP19" i="173"/>
  <c r="AP18" i="173"/>
  <c r="AP17" i="173"/>
  <c r="AP16" i="173"/>
  <c r="AP15" i="173"/>
  <c r="AP14" i="173"/>
  <c r="AU27" i="192"/>
  <c r="AU25" i="192"/>
  <c r="AU24" i="192"/>
  <c r="AU23" i="192"/>
  <c r="AU22" i="192"/>
  <c r="AU21" i="192"/>
  <c r="AU20" i="192"/>
  <c r="AU19" i="192"/>
  <c r="AU18" i="192"/>
  <c r="AU17" i="192"/>
  <c r="AU16" i="192"/>
  <c r="AU15" i="192"/>
  <c r="AU14" i="192"/>
  <c r="AP27" i="192"/>
  <c r="AP26" i="192"/>
  <c r="AP25" i="192"/>
  <c r="AP24" i="192"/>
  <c r="AP23" i="192"/>
  <c r="AP22" i="192"/>
  <c r="AP21" i="192"/>
  <c r="AP20" i="192"/>
  <c r="AP19" i="192"/>
  <c r="AP18" i="192"/>
  <c r="AP17" i="192"/>
  <c r="AP16" i="192"/>
  <c r="AP15" i="192"/>
  <c r="AP14" i="192"/>
  <c r="AU37" i="172"/>
  <c r="AU36" i="172"/>
  <c r="AU35" i="172"/>
  <c r="AU34" i="172"/>
  <c r="AU33" i="172"/>
  <c r="AU32" i="172"/>
  <c r="AU31" i="172"/>
  <c r="AU30" i="172"/>
  <c r="AU29" i="172"/>
  <c r="AU28" i="172"/>
  <c r="AU27" i="172"/>
  <c r="AU26" i="172"/>
  <c r="AU25" i="172"/>
  <c r="AU24" i="172"/>
  <c r="AU23" i="172"/>
  <c r="AU22" i="172"/>
  <c r="AU21" i="172"/>
  <c r="AU20" i="172"/>
  <c r="AU19" i="172"/>
  <c r="AU18" i="172"/>
  <c r="AU17" i="172"/>
  <c r="AU16" i="172"/>
  <c r="AU15" i="172"/>
  <c r="AU14" i="172"/>
  <c r="AP37" i="172"/>
  <c r="AP36" i="172"/>
  <c r="AP35" i="172"/>
  <c r="AP34" i="172"/>
  <c r="AP33" i="172"/>
  <c r="AP32" i="172"/>
  <c r="AP31" i="172"/>
  <c r="AP30" i="172"/>
  <c r="AP29" i="172"/>
  <c r="AP28" i="172"/>
  <c r="AP27" i="172"/>
  <c r="AP26" i="172"/>
  <c r="AP25" i="172"/>
  <c r="AP24" i="172"/>
  <c r="AP23" i="172"/>
  <c r="AP22" i="172"/>
  <c r="AP21" i="172"/>
  <c r="AP20" i="172"/>
  <c r="AP19" i="172"/>
  <c r="AP18" i="172"/>
  <c r="AP17" i="172"/>
  <c r="AP16" i="172"/>
  <c r="AP15" i="172"/>
  <c r="AP14" i="172"/>
  <c r="AU51" i="171"/>
  <c r="AU50" i="171"/>
  <c r="AU49" i="171"/>
  <c r="AU48" i="171"/>
  <c r="AU47" i="171"/>
  <c r="AU46" i="171"/>
  <c r="AU45" i="171"/>
  <c r="AU44" i="171"/>
  <c r="AU43" i="171"/>
  <c r="AU42" i="171"/>
  <c r="AU41" i="171"/>
  <c r="AU40" i="171"/>
  <c r="AU39" i="171"/>
  <c r="AU38" i="171"/>
  <c r="AU37" i="171"/>
  <c r="AU36" i="171"/>
  <c r="AU35" i="171"/>
  <c r="AU34" i="171"/>
  <c r="AU33" i="171"/>
  <c r="AU32" i="171"/>
  <c r="AU31" i="171"/>
  <c r="AU30" i="171"/>
  <c r="AU29" i="171"/>
  <c r="AU28" i="171"/>
  <c r="AU27" i="171"/>
  <c r="AU26" i="171"/>
  <c r="AU25" i="171"/>
  <c r="AU24" i="171"/>
  <c r="AU23" i="171"/>
  <c r="AU22" i="171"/>
  <c r="AU21" i="171"/>
  <c r="AU20" i="171"/>
  <c r="AU19" i="171"/>
  <c r="AU18" i="171"/>
  <c r="AU17" i="171"/>
  <c r="AU16" i="171"/>
  <c r="AU15" i="171"/>
  <c r="AU14" i="171"/>
  <c r="AP51" i="171"/>
  <c r="AP50" i="171"/>
  <c r="AP49" i="171"/>
  <c r="AP48" i="171"/>
  <c r="AP47" i="171"/>
  <c r="AP46" i="171"/>
  <c r="AP45" i="171"/>
  <c r="AP44" i="171"/>
  <c r="AP43" i="171"/>
  <c r="AP42" i="171"/>
  <c r="AP41" i="171"/>
  <c r="AP40" i="171"/>
  <c r="AP39" i="171"/>
  <c r="AP38" i="171"/>
  <c r="AP37" i="171"/>
  <c r="AP36" i="171"/>
  <c r="AP35" i="171"/>
  <c r="AP34" i="171"/>
  <c r="AP33" i="171"/>
  <c r="AP32" i="171"/>
  <c r="AP31" i="171"/>
  <c r="AP30" i="171"/>
  <c r="AP29" i="171"/>
  <c r="AP28" i="171"/>
  <c r="AP27" i="171"/>
  <c r="AP26" i="171"/>
  <c r="AP25" i="171"/>
  <c r="AP24" i="171"/>
  <c r="AP23" i="171"/>
  <c r="AP22" i="171"/>
  <c r="AP21" i="171"/>
  <c r="AP20" i="171"/>
  <c r="AP19" i="171"/>
  <c r="AP18" i="171"/>
  <c r="AP17" i="171"/>
  <c r="AP16" i="171"/>
  <c r="AP15" i="171"/>
  <c r="AP14" i="171"/>
  <c r="AU51" i="170"/>
  <c r="AU50" i="170"/>
  <c r="AU49" i="170"/>
  <c r="AU48" i="170"/>
  <c r="AU47" i="170"/>
  <c r="AU46" i="170"/>
  <c r="AU45" i="170"/>
  <c r="AU44" i="170"/>
  <c r="AU43" i="170"/>
  <c r="AU42" i="170"/>
  <c r="AU41" i="170"/>
  <c r="AU40" i="170"/>
  <c r="AU39" i="170"/>
  <c r="AU38" i="170"/>
  <c r="AU37" i="170"/>
  <c r="AU36" i="170"/>
  <c r="AU35" i="170"/>
  <c r="AU34" i="170"/>
  <c r="AU33" i="170"/>
  <c r="AU32" i="170"/>
  <c r="AU31" i="170"/>
  <c r="AU30" i="170"/>
  <c r="AU29" i="170"/>
  <c r="AU28" i="170"/>
  <c r="AU27" i="170"/>
  <c r="AU26" i="170"/>
  <c r="AU25" i="170"/>
  <c r="AU24" i="170"/>
  <c r="AU23" i="170"/>
  <c r="AU22" i="170"/>
  <c r="AU21" i="170"/>
  <c r="AU20" i="170"/>
  <c r="AU19" i="170"/>
  <c r="AU18" i="170"/>
  <c r="AU17" i="170"/>
  <c r="AU16" i="170"/>
  <c r="AU15" i="170"/>
  <c r="AU14" i="170"/>
  <c r="AP51" i="170"/>
  <c r="AP50" i="170"/>
  <c r="AP49" i="170"/>
  <c r="AP48" i="170"/>
  <c r="AP47" i="170"/>
  <c r="AP46" i="170"/>
  <c r="AP45" i="170"/>
  <c r="AP44" i="170"/>
  <c r="AP43" i="170"/>
  <c r="AP42" i="170"/>
  <c r="AP41" i="170"/>
  <c r="AP40" i="170"/>
  <c r="AP39" i="170"/>
  <c r="AP38" i="170"/>
  <c r="AP37" i="170"/>
  <c r="AP36" i="170"/>
  <c r="AP35" i="170"/>
  <c r="AP34" i="170"/>
  <c r="AP33" i="170"/>
  <c r="AP32" i="170"/>
  <c r="AP31" i="170"/>
  <c r="AP30" i="170"/>
  <c r="AP29" i="170"/>
  <c r="AP28" i="170"/>
  <c r="AP27" i="170"/>
  <c r="AP26" i="170"/>
  <c r="AP25" i="170"/>
  <c r="AP24" i="170"/>
  <c r="AP23" i="170"/>
  <c r="AP22" i="170"/>
  <c r="AP21" i="170"/>
  <c r="AP20" i="170"/>
  <c r="AP19" i="170"/>
  <c r="AP18" i="170"/>
  <c r="AP17" i="170"/>
  <c r="AP16" i="170"/>
  <c r="AP15" i="170"/>
  <c r="AP14" i="170"/>
  <c r="AU30" i="169"/>
  <c r="AU29" i="169"/>
  <c r="AU28" i="169"/>
  <c r="AU27" i="169"/>
  <c r="AU26" i="169"/>
  <c r="AU25" i="169"/>
  <c r="AU24" i="169"/>
  <c r="AU23" i="169"/>
  <c r="AU22" i="169"/>
  <c r="AU21" i="169"/>
  <c r="AU20" i="169"/>
  <c r="AU19" i="169"/>
  <c r="AU18" i="169"/>
  <c r="AU17" i="169"/>
  <c r="AU16" i="169"/>
  <c r="AU15" i="169"/>
  <c r="AU14" i="169"/>
  <c r="AP30" i="169"/>
  <c r="AP29" i="169"/>
  <c r="AP28" i="169"/>
  <c r="AP27" i="169"/>
  <c r="AP26" i="169"/>
  <c r="AP25" i="169"/>
  <c r="AP24" i="169"/>
  <c r="AP23" i="169"/>
  <c r="AP22" i="169"/>
  <c r="AP21" i="169"/>
  <c r="AP20" i="169"/>
  <c r="AP19" i="169"/>
  <c r="AP18" i="169"/>
  <c r="AP17" i="169"/>
  <c r="AP16" i="169"/>
  <c r="AP15" i="169"/>
  <c r="AP14" i="169"/>
  <c r="AU76" i="168"/>
  <c r="AU75" i="168"/>
  <c r="AU74" i="168"/>
  <c r="AU73" i="168"/>
  <c r="AU72" i="168"/>
  <c r="AU71" i="168"/>
  <c r="AU70" i="168"/>
  <c r="AU69" i="168"/>
  <c r="AU68" i="168"/>
  <c r="AU67" i="168"/>
  <c r="AU66" i="168"/>
  <c r="AU65" i="168"/>
  <c r="AU64" i="168"/>
  <c r="AU63" i="168"/>
  <c r="AU62" i="168"/>
  <c r="AU61" i="168"/>
  <c r="AU60" i="168"/>
  <c r="AU59" i="168"/>
  <c r="AU58" i="168"/>
  <c r="AU57" i="168"/>
  <c r="AU56" i="168"/>
  <c r="AU55" i="168"/>
  <c r="AU54" i="168"/>
  <c r="AU53" i="168"/>
  <c r="AU52" i="168"/>
  <c r="AU51" i="168"/>
  <c r="AU50" i="168"/>
  <c r="AU49" i="168"/>
  <c r="AU48" i="168"/>
  <c r="AU47" i="168"/>
  <c r="AU46" i="168"/>
  <c r="AU45" i="168"/>
  <c r="AU44" i="168"/>
  <c r="AU43" i="168"/>
  <c r="AU42" i="168"/>
  <c r="AU41" i="168"/>
  <c r="AU40" i="168"/>
  <c r="AU39" i="168"/>
  <c r="AU38" i="168"/>
  <c r="AU37" i="168"/>
  <c r="AU36" i="168"/>
  <c r="AU35" i="168"/>
  <c r="AU34" i="168"/>
  <c r="AU33" i="168"/>
  <c r="AU32" i="168"/>
  <c r="AU31" i="168"/>
  <c r="AU30" i="168"/>
  <c r="AU29" i="168"/>
  <c r="AU28" i="168"/>
  <c r="AU27" i="168"/>
  <c r="AU26" i="168"/>
  <c r="AU25" i="168"/>
  <c r="AU24" i="168"/>
  <c r="AU23" i="168"/>
  <c r="AU22" i="168"/>
  <c r="AU21" i="168"/>
  <c r="AU20" i="168"/>
  <c r="AU19" i="168"/>
  <c r="AU18" i="168"/>
  <c r="AU17" i="168"/>
  <c r="AU16" i="168"/>
  <c r="AU15" i="168"/>
  <c r="AU14" i="168"/>
  <c r="AP76" i="168"/>
  <c r="AP75" i="168"/>
  <c r="AP74" i="168"/>
  <c r="AP73" i="168"/>
  <c r="AP72" i="168"/>
  <c r="AP71" i="168"/>
  <c r="AP70" i="168"/>
  <c r="AP69" i="168"/>
  <c r="AP68" i="168"/>
  <c r="AP67" i="168"/>
  <c r="AP66" i="168"/>
  <c r="AP65" i="168"/>
  <c r="AP64" i="168"/>
  <c r="AP63" i="168"/>
  <c r="AP62" i="168"/>
  <c r="AP61" i="168"/>
  <c r="AP60" i="168"/>
  <c r="AP59" i="168"/>
  <c r="AP58" i="168"/>
  <c r="AP57" i="168"/>
  <c r="AP56" i="168"/>
  <c r="AP55" i="168"/>
  <c r="AP54" i="168"/>
  <c r="AP53" i="168"/>
  <c r="AP52" i="168"/>
  <c r="AP51" i="168"/>
  <c r="AP50" i="168"/>
  <c r="AP49" i="168"/>
  <c r="AP48" i="168"/>
  <c r="AP47" i="168"/>
  <c r="AP46" i="168"/>
  <c r="AP45" i="168"/>
  <c r="AP44" i="168"/>
  <c r="AP43" i="168"/>
  <c r="AP42" i="168"/>
  <c r="AP41" i="168"/>
  <c r="AP40" i="168"/>
  <c r="AP39" i="168"/>
  <c r="AP38" i="168"/>
  <c r="AP37" i="168"/>
  <c r="AP36" i="168"/>
  <c r="AP35" i="168"/>
  <c r="AP34" i="168"/>
  <c r="AP33" i="168"/>
  <c r="AP32" i="168"/>
  <c r="AP31" i="168"/>
  <c r="AP30" i="168"/>
  <c r="AP29" i="168"/>
  <c r="AP28" i="168"/>
  <c r="AP27" i="168"/>
  <c r="AP26" i="168"/>
  <c r="AP25" i="168"/>
  <c r="AP24" i="168"/>
  <c r="AP23" i="168"/>
  <c r="AP22" i="168"/>
  <c r="AP21" i="168"/>
  <c r="AP20" i="168"/>
  <c r="AP19" i="168"/>
  <c r="AP18" i="168"/>
  <c r="AP17" i="168"/>
  <c r="AP16" i="168"/>
  <c r="AP15" i="168"/>
  <c r="AP14" i="168"/>
  <c r="AU32" i="187"/>
  <c r="AU31" i="187"/>
  <c r="AU30" i="187"/>
  <c r="AU29" i="187"/>
  <c r="AU28" i="187"/>
  <c r="AU27" i="187"/>
  <c r="AU26" i="187"/>
  <c r="AU25" i="187"/>
  <c r="AU24" i="187"/>
  <c r="AU23" i="187"/>
  <c r="AU22" i="187"/>
  <c r="AU21" i="187"/>
  <c r="AU20" i="187"/>
  <c r="AU19" i="187"/>
  <c r="AU18" i="187"/>
  <c r="AU17" i="187"/>
  <c r="AU16" i="187"/>
  <c r="AU15" i="187"/>
  <c r="AU14" i="187"/>
  <c r="AP32" i="187"/>
  <c r="AP31" i="187"/>
  <c r="AP30" i="187"/>
  <c r="AP29" i="187"/>
  <c r="AP28" i="187"/>
  <c r="AP27" i="187"/>
  <c r="AP26" i="187"/>
  <c r="AP25" i="187"/>
  <c r="AP24" i="187"/>
  <c r="AP23" i="187"/>
  <c r="AP22" i="187"/>
  <c r="AP21" i="187"/>
  <c r="AP20" i="187"/>
  <c r="AP19" i="187"/>
  <c r="AP18" i="187"/>
  <c r="AP17" i="187"/>
  <c r="AP16" i="187"/>
  <c r="AP15" i="187"/>
  <c r="AP14" i="187"/>
  <c r="AU48" i="167"/>
  <c r="AU47" i="167"/>
  <c r="AU46" i="167"/>
  <c r="AU45" i="167"/>
  <c r="AU44" i="167"/>
  <c r="AU43" i="167"/>
  <c r="AU42" i="167"/>
  <c r="AU41" i="167"/>
  <c r="AU40" i="167"/>
  <c r="AU39" i="167"/>
  <c r="AU38" i="167"/>
  <c r="AU37" i="167"/>
  <c r="AU36" i="167"/>
  <c r="AU35" i="167"/>
  <c r="AU34" i="167"/>
  <c r="AU33" i="167"/>
  <c r="AU32" i="167"/>
  <c r="AU31" i="167"/>
  <c r="AU30" i="167"/>
  <c r="AU29" i="167"/>
  <c r="AU28" i="167"/>
  <c r="AU27" i="167"/>
  <c r="AU26" i="167"/>
  <c r="AU25" i="167"/>
  <c r="AU24" i="167"/>
  <c r="AU23" i="167"/>
  <c r="AU22" i="167"/>
  <c r="AU21" i="167"/>
  <c r="AU20" i="167"/>
  <c r="AU19" i="167"/>
  <c r="AU18" i="167"/>
  <c r="AU17" i="167"/>
  <c r="AU16" i="167"/>
  <c r="AU15" i="167"/>
  <c r="AU14" i="167"/>
  <c r="AP15" i="167"/>
  <c r="AP16" i="167"/>
  <c r="AP17" i="167"/>
  <c r="AP18" i="167"/>
  <c r="AP19" i="167"/>
  <c r="AP20" i="167"/>
  <c r="AP21" i="167"/>
  <c r="AP22" i="167"/>
  <c r="AP23" i="167"/>
  <c r="AP24" i="167"/>
  <c r="AP25" i="167"/>
  <c r="AP26" i="167"/>
  <c r="AP27" i="167"/>
  <c r="AP28" i="167"/>
  <c r="AP29" i="167"/>
  <c r="AP30" i="167"/>
  <c r="AP31" i="167"/>
  <c r="AP32" i="167"/>
  <c r="AP33" i="167"/>
  <c r="AP34" i="167"/>
  <c r="AP35" i="167"/>
  <c r="AP36" i="167"/>
  <c r="AP37" i="167"/>
  <c r="AP38" i="167"/>
  <c r="AP39" i="167"/>
  <c r="AP40" i="167"/>
  <c r="AP41" i="167"/>
  <c r="AP42" i="167"/>
  <c r="AP43" i="167"/>
  <c r="AP44" i="167"/>
  <c r="AP45" i="167"/>
  <c r="AP46" i="167"/>
  <c r="AP47" i="167"/>
  <c r="AP48" i="167"/>
  <c r="AP14" i="167"/>
  <c r="AU15" i="165"/>
  <c r="AU16" i="165"/>
  <c r="AU17" i="165"/>
  <c r="AU18" i="165"/>
  <c r="AU19" i="165"/>
  <c r="AU20" i="165"/>
  <c r="AU21" i="165"/>
  <c r="AU22" i="165"/>
  <c r="AU23" i="165"/>
  <c r="AU24" i="165"/>
  <c r="AU25" i="165"/>
  <c r="AU26" i="165"/>
  <c r="AU27" i="165"/>
  <c r="AU28" i="165"/>
  <c r="AU29" i="165"/>
  <c r="AU30" i="165"/>
  <c r="AU31" i="165"/>
  <c r="AU32" i="165"/>
  <c r="AU33" i="165"/>
  <c r="AU34" i="165"/>
  <c r="AU35" i="165"/>
  <c r="AU36" i="165"/>
  <c r="AU14" i="165"/>
  <c r="AP15" i="165"/>
  <c r="AP16" i="165"/>
  <c r="AP17" i="165"/>
  <c r="AP18" i="165"/>
  <c r="AP19" i="165"/>
  <c r="AP20" i="165"/>
  <c r="AP21" i="165"/>
  <c r="AP22" i="165"/>
  <c r="AP23" i="165"/>
  <c r="AP24" i="165"/>
  <c r="AP25" i="165"/>
  <c r="AP26" i="165"/>
  <c r="AP27" i="165"/>
  <c r="AP28" i="165"/>
  <c r="AP29" i="165"/>
  <c r="AP30" i="165"/>
  <c r="AP31" i="165"/>
  <c r="AP32" i="165"/>
  <c r="AP33" i="165"/>
  <c r="AP34" i="165"/>
  <c r="AP35" i="165"/>
  <c r="AP36" i="165"/>
  <c r="AP14" i="165"/>
  <c r="AU58" i="167"/>
  <c r="AP58" i="167"/>
  <c r="AU57" i="167"/>
  <c r="AP57" i="167"/>
  <c r="AU56" i="167"/>
  <c r="AP56" i="167"/>
  <c r="AU55" i="167"/>
  <c r="AP55" i="167"/>
  <c r="AU54" i="167"/>
  <c r="AP54" i="167"/>
  <c r="AU53" i="167"/>
  <c r="AP53" i="167"/>
  <c r="AU52" i="167"/>
  <c r="AP52" i="167"/>
  <c r="AK52" i="167"/>
  <c r="AU50" i="167"/>
  <c r="AP50" i="167"/>
  <c r="AK50" i="167"/>
  <c r="AU37" i="190"/>
  <c r="AP37" i="190"/>
  <c r="AU36" i="190"/>
  <c r="AP36" i="190"/>
  <c r="AU35" i="190"/>
  <c r="AP35" i="190"/>
  <c r="AU34" i="190"/>
  <c r="AP34" i="190"/>
  <c r="AU33" i="190"/>
  <c r="AP33" i="190"/>
  <c r="AU32" i="190"/>
  <c r="AP32" i="190"/>
  <c r="AU31" i="190"/>
  <c r="AP31" i="190"/>
  <c r="AU30" i="190"/>
  <c r="AP30" i="190"/>
  <c r="AK30" i="190"/>
  <c r="AU28" i="190"/>
  <c r="AP28" i="190"/>
  <c r="AK28" i="190"/>
  <c r="AU26" i="190"/>
  <c r="AU25" i="190"/>
  <c r="AU24" i="190"/>
  <c r="AU23" i="190"/>
  <c r="AU22" i="190"/>
  <c r="AU21" i="190"/>
  <c r="AU20" i="190"/>
  <c r="AU19" i="190"/>
  <c r="AU18" i="190"/>
  <c r="AU17" i="190"/>
  <c r="AU16" i="190"/>
  <c r="AU15" i="190"/>
  <c r="AU14" i="190"/>
  <c r="AP26" i="190"/>
  <c r="AP25" i="190"/>
  <c r="AP24" i="190"/>
  <c r="AP23" i="190"/>
  <c r="AP22" i="190"/>
  <c r="AP21" i="190"/>
  <c r="AP20" i="190"/>
  <c r="AP19" i="190"/>
  <c r="AP18" i="190"/>
  <c r="AP17" i="190"/>
  <c r="AP16" i="190"/>
  <c r="AP15" i="190"/>
  <c r="AP14" i="190"/>
  <c r="AU46" i="165"/>
  <c r="AP46" i="165"/>
  <c r="AU45" i="165"/>
  <c r="AP45" i="165"/>
  <c r="AU44" i="165"/>
  <c r="AP44" i="165"/>
  <c r="AU43" i="165"/>
  <c r="AP43" i="165"/>
  <c r="AU42" i="165"/>
  <c r="AP42" i="165"/>
  <c r="AU41" i="165"/>
  <c r="AP41" i="165"/>
  <c r="AU40" i="165"/>
  <c r="AP40" i="165"/>
  <c r="AK40" i="165"/>
  <c r="AU38" i="165"/>
  <c r="AP38" i="165"/>
  <c r="AK38" i="165"/>
  <c r="AU25" i="189"/>
  <c r="AU37" i="189"/>
  <c r="AP37" i="189"/>
  <c r="AU36" i="189"/>
  <c r="AP36" i="189"/>
  <c r="AU35" i="189"/>
  <c r="AP35" i="189"/>
  <c r="AU34" i="189"/>
  <c r="AP34" i="189"/>
  <c r="AU33" i="189"/>
  <c r="AP33" i="189"/>
  <c r="AU32" i="189"/>
  <c r="AP32" i="189"/>
  <c r="AU31" i="189"/>
  <c r="AP31" i="189"/>
  <c r="AU30" i="189"/>
  <c r="AP30" i="189"/>
  <c r="AK30" i="189"/>
  <c r="AU28" i="189"/>
  <c r="AP28" i="189"/>
  <c r="AK28" i="189"/>
  <c r="AU26" i="189"/>
  <c r="AU46" i="166"/>
  <c r="AP46" i="166"/>
  <c r="AU45" i="166"/>
  <c r="AP45" i="166"/>
  <c r="AU44" i="166"/>
  <c r="AP44" i="166"/>
  <c r="AU43" i="166"/>
  <c r="AP43" i="166"/>
  <c r="AU42" i="166"/>
  <c r="AP42" i="166"/>
  <c r="AU41" i="166"/>
  <c r="AP41" i="166"/>
  <c r="AU40" i="166"/>
  <c r="AP40" i="166"/>
  <c r="AK40" i="166"/>
  <c r="AU38" i="166"/>
  <c r="AP38" i="166"/>
  <c r="AK38" i="166"/>
  <c r="AU60" i="164"/>
  <c r="AP60" i="164"/>
  <c r="AU59" i="164"/>
  <c r="AP59" i="164"/>
  <c r="AU58" i="164"/>
  <c r="AP58" i="164"/>
  <c r="AU57" i="164"/>
  <c r="AP57" i="164"/>
  <c r="AU56" i="164"/>
  <c r="AP56" i="164"/>
  <c r="AU55" i="164"/>
  <c r="AP55" i="164"/>
  <c r="AU54" i="164"/>
  <c r="AP54" i="164"/>
  <c r="AK54" i="164"/>
  <c r="AU52" i="164"/>
  <c r="AP52" i="164"/>
  <c r="AK52" i="164"/>
  <c r="AU94" i="163"/>
  <c r="AP94" i="163"/>
  <c r="AU93" i="163"/>
  <c r="AP93" i="163"/>
  <c r="AU92" i="163"/>
  <c r="AP92" i="163"/>
  <c r="AU91" i="163"/>
  <c r="AP91" i="163"/>
  <c r="AU90" i="163"/>
  <c r="AP90" i="163"/>
  <c r="AU89" i="163"/>
  <c r="AP89" i="163"/>
  <c r="AU88" i="163"/>
  <c r="AP88" i="163"/>
  <c r="AK88" i="163"/>
  <c r="AU86" i="163"/>
  <c r="AP86" i="163"/>
  <c r="AK86" i="163"/>
  <c r="AU41" i="186"/>
  <c r="AP41" i="186"/>
  <c r="AU40" i="186"/>
  <c r="AP40" i="186"/>
  <c r="AU39" i="186"/>
  <c r="AP39" i="186"/>
  <c r="AU38" i="186"/>
  <c r="AP38" i="186"/>
  <c r="AU37" i="186"/>
  <c r="AP37" i="186"/>
  <c r="AU36" i="186"/>
  <c r="AP36" i="186"/>
  <c r="AU35" i="186"/>
  <c r="AP35" i="186"/>
  <c r="AK35" i="186"/>
  <c r="AU33" i="186"/>
  <c r="AP33" i="186"/>
  <c r="AK33" i="186"/>
  <c r="AU39" i="194"/>
  <c r="AP39" i="194"/>
  <c r="AU38" i="194"/>
  <c r="AP38" i="194"/>
  <c r="AU37" i="194"/>
  <c r="AP37" i="194"/>
  <c r="AU36" i="194"/>
  <c r="AP36" i="194"/>
  <c r="AK36" i="194"/>
  <c r="AU34" i="194"/>
  <c r="AP34" i="194"/>
  <c r="AK34" i="194"/>
  <c r="AU39" i="193"/>
  <c r="AP39" i="193"/>
  <c r="AU38" i="193"/>
  <c r="AP38" i="193"/>
  <c r="AU37" i="193"/>
  <c r="AP37" i="193"/>
  <c r="AU36" i="193"/>
  <c r="AP36" i="193"/>
  <c r="AK36" i="193"/>
  <c r="AU34" i="193"/>
  <c r="AP34" i="193"/>
  <c r="AK34" i="193"/>
  <c r="AU163" i="162"/>
  <c r="AP163" i="162"/>
  <c r="AU162" i="162"/>
  <c r="AP162" i="162"/>
  <c r="AU161" i="162"/>
  <c r="AP161" i="162"/>
  <c r="AU160" i="162"/>
  <c r="AP160" i="162"/>
  <c r="AK160" i="162"/>
  <c r="AU158" i="162"/>
  <c r="AP158" i="162"/>
  <c r="AK158" i="162"/>
  <c r="AU161" i="188"/>
  <c r="AP161" i="188"/>
  <c r="AU160" i="188"/>
  <c r="AP160" i="188"/>
  <c r="AU159" i="188"/>
  <c r="AP159" i="188"/>
  <c r="AU158" i="188"/>
  <c r="AP158" i="188"/>
  <c r="AK158" i="188"/>
  <c r="AU156" i="188"/>
  <c r="AP156" i="188"/>
  <c r="AK156" i="188"/>
  <c r="AU55" i="161"/>
  <c r="AP55" i="161"/>
  <c r="AU54" i="161"/>
  <c r="AP54" i="161"/>
  <c r="AU53" i="161"/>
  <c r="AP53" i="161"/>
  <c r="AU52" i="161"/>
  <c r="AP52" i="161"/>
  <c r="AK52" i="161"/>
  <c r="AU50" i="161"/>
  <c r="AP50" i="161"/>
  <c r="AK50" i="161"/>
  <c r="AU50" i="160"/>
  <c r="AP50" i="160"/>
  <c r="AU49" i="5"/>
  <c r="AP49" i="5"/>
  <c r="AU55" i="160"/>
  <c r="AP55" i="160"/>
  <c r="AU54" i="160"/>
  <c r="AP54" i="160"/>
  <c r="AU53" i="160"/>
  <c r="AP53" i="160"/>
  <c r="AU52" i="160"/>
  <c r="AP52" i="160"/>
  <c r="AK52" i="160"/>
  <c r="AK50" i="160"/>
  <c r="AU54" i="5"/>
  <c r="AU53" i="5"/>
  <c r="AU52" i="5"/>
  <c r="AU51" i="5"/>
  <c r="AP52" i="5"/>
  <c r="AP53" i="5"/>
  <c r="AP54" i="5"/>
  <c r="AP51" i="5"/>
  <c r="AK51" i="5"/>
  <c r="AK49" i="5"/>
  <c r="P10" i="185"/>
  <c r="P9" i="185"/>
  <c r="P10" i="184"/>
  <c r="P9" i="184"/>
  <c r="P10" i="183"/>
  <c r="P9" i="183"/>
  <c r="P10" i="182"/>
  <c r="P9" i="182"/>
  <c r="P10" i="181"/>
  <c r="P9" i="181"/>
  <c r="P10" i="180"/>
  <c r="P9" i="180"/>
  <c r="P10" i="179"/>
  <c r="P9" i="179"/>
  <c r="P10" i="204"/>
  <c r="P9" i="204"/>
  <c r="P10" i="200"/>
  <c r="P9" i="200"/>
  <c r="P10" i="199"/>
  <c r="P9" i="199"/>
  <c r="P10" i="203"/>
  <c r="P9" i="203"/>
  <c r="P10" i="198"/>
  <c r="P9" i="198"/>
  <c r="P10" i="197"/>
  <c r="P9" i="197"/>
  <c r="P10" i="202"/>
  <c r="P9" i="202"/>
  <c r="P10" i="201"/>
  <c r="P9" i="201"/>
  <c r="P10" i="196"/>
  <c r="P9" i="196"/>
  <c r="P10" i="195"/>
  <c r="P9" i="195"/>
  <c r="P10" i="178"/>
  <c r="P9" i="178"/>
  <c r="P10" i="177"/>
  <c r="P9" i="177"/>
  <c r="P10" i="176"/>
  <c r="P9" i="176"/>
  <c r="P10" i="175"/>
  <c r="P9" i="175"/>
  <c r="P10" i="174"/>
  <c r="P9" i="174"/>
  <c r="P10" i="191"/>
  <c r="P9" i="191"/>
  <c r="P10" i="173"/>
  <c r="P9" i="173"/>
  <c r="P10" i="192"/>
  <c r="P9" i="192"/>
  <c r="P10" i="172"/>
  <c r="P9" i="172"/>
  <c r="P10" i="171"/>
  <c r="P9" i="171"/>
  <c r="P10" i="170"/>
  <c r="P9" i="170"/>
  <c r="P10" i="169"/>
  <c r="P9" i="169"/>
  <c r="P10" i="168"/>
  <c r="P9" i="168"/>
  <c r="P10" i="187"/>
  <c r="P9" i="187"/>
  <c r="P10" i="167"/>
  <c r="P9" i="167"/>
  <c r="P10" i="190"/>
  <c r="P9" i="190"/>
  <c r="P10" i="165"/>
  <c r="P9" i="165"/>
  <c r="P10" i="189"/>
  <c r="P9" i="189"/>
  <c r="P10" i="166"/>
  <c r="P9" i="166"/>
  <c r="P10" i="164"/>
  <c r="P9" i="164"/>
  <c r="P10" i="163"/>
  <c r="P9" i="163"/>
  <c r="P10" i="186"/>
  <c r="P9" i="186"/>
  <c r="P10" i="194"/>
  <c r="P9" i="194"/>
  <c r="P10" i="193"/>
  <c r="P9" i="193"/>
  <c r="P10" i="162"/>
  <c r="P9" i="162"/>
  <c r="P10" i="188"/>
  <c r="P9" i="188"/>
  <c r="P10" i="161"/>
  <c r="P9" i="161"/>
  <c r="P10" i="160"/>
  <c r="P9" i="160"/>
  <c r="P10" i="5"/>
  <c r="P9" i="5"/>
  <c r="AU15" i="164" l="1"/>
  <c r="AU16" i="164"/>
  <c r="AU17" i="164"/>
  <c r="AU18" i="164"/>
  <c r="AU19" i="164"/>
  <c r="AU20" i="164"/>
  <c r="AU21" i="164"/>
  <c r="AU22" i="164"/>
  <c r="AU23" i="164"/>
  <c r="AU24" i="164"/>
  <c r="AU25" i="164"/>
  <c r="AU26" i="164"/>
  <c r="AU27" i="164"/>
  <c r="AU28" i="164"/>
  <c r="AU29" i="164"/>
  <c r="AU30" i="164"/>
  <c r="AU31" i="164"/>
  <c r="AU32" i="164"/>
  <c r="AU33" i="164"/>
  <c r="AU34" i="164"/>
  <c r="AU35" i="164"/>
  <c r="AU36" i="164"/>
  <c r="AU37" i="164"/>
  <c r="AU38" i="164"/>
  <c r="AU39" i="164"/>
  <c r="AU40" i="164"/>
  <c r="AU41" i="164"/>
  <c r="AU42" i="164"/>
  <c r="AU43" i="164"/>
  <c r="AU44" i="164"/>
  <c r="AU45" i="164"/>
  <c r="AU46" i="164"/>
  <c r="AU47" i="164"/>
  <c r="AU48" i="164"/>
  <c r="AU49" i="164"/>
  <c r="AU50" i="164"/>
  <c r="AU14" i="164"/>
  <c r="AU15" i="189"/>
  <c r="AU16" i="189"/>
  <c r="AU17" i="189"/>
  <c r="AU18" i="189"/>
  <c r="AU19" i="189"/>
  <c r="AU20" i="189"/>
  <c r="AU21" i="189"/>
  <c r="AU22" i="189"/>
  <c r="AU23" i="189"/>
  <c r="AU24" i="189"/>
  <c r="AU14" i="189"/>
  <c r="AU15" i="183"/>
  <c r="AU16" i="183"/>
  <c r="AU17" i="183"/>
  <c r="AU18" i="183"/>
  <c r="AU19" i="183"/>
  <c r="AU20" i="183"/>
  <c r="AU21" i="183"/>
  <c r="AU22" i="183"/>
  <c r="AU23" i="183"/>
  <c r="AU24" i="183"/>
  <c r="AU25" i="183"/>
  <c r="AU26" i="183"/>
  <c r="AU14" i="183"/>
  <c r="AU15" i="184"/>
  <c r="AU16" i="184"/>
  <c r="AU17" i="184"/>
  <c r="AU18" i="184"/>
  <c r="AU19" i="184"/>
  <c r="AU20" i="184"/>
  <c r="AU21" i="184"/>
  <c r="AU22" i="184"/>
  <c r="AU23" i="184"/>
  <c r="AU24" i="184"/>
  <c r="AU25" i="184"/>
  <c r="AU26" i="184"/>
  <c r="AU27" i="184"/>
  <c r="AU28" i="184"/>
  <c r="AU29" i="184"/>
  <c r="AU30" i="184"/>
  <c r="AU31" i="184"/>
  <c r="AU32" i="184"/>
  <c r="AU33" i="184"/>
  <c r="AU34" i="184"/>
  <c r="AU14" i="184"/>
  <c r="AU15" i="185"/>
  <c r="AU16" i="185"/>
  <c r="AU17" i="185"/>
  <c r="AU18" i="185"/>
  <c r="AU19" i="185"/>
  <c r="AU20" i="185"/>
  <c r="AU21" i="185"/>
  <c r="AU22" i="185"/>
  <c r="AU23" i="185"/>
  <c r="AU24" i="185"/>
  <c r="AU25" i="185"/>
  <c r="AU26" i="185"/>
  <c r="AU27" i="185"/>
  <c r="AU14" i="185"/>
  <c r="W143" i="162" l="1"/>
  <c r="V143" i="162"/>
  <c r="U143" i="162"/>
  <c r="H143" i="162"/>
  <c r="I143" i="162" s="1"/>
  <c r="B143" i="162"/>
  <c r="AU143" i="162" s="1"/>
  <c r="AU142" i="162"/>
  <c r="W142" i="162"/>
  <c r="V142" i="162"/>
  <c r="U142" i="162"/>
  <c r="H142" i="162"/>
  <c r="T142" i="162" s="1"/>
  <c r="B142" i="162"/>
  <c r="AP142" i="162" s="1"/>
  <c r="AU141" i="162"/>
  <c r="W141" i="162"/>
  <c r="V141" i="162"/>
  <c r="U141" i="162"/>
  <c r="H141" i="162"/>
  <c r="T141" i="162" s="1"/>
  <c r="B141" i="162"/>
  <c r="AK141" i="162" s="1"/>
  <c r="AP140" i="162"/>
  <c r="W140" i="162"/>
  <c r="V140" i="162"/>
  <c r="U140" i="162"/>
  <c r="H140" i="162"/>
  <c r="I140" i="162" s="1"/>
  <c r="B140" i="162"/>
  <c r="S140" i="162" s="1"/>
  <c r="AK139" i="162"/>
  <c r="W139" i="162"/>
  <c r="V139" i="162"/>
  <c r="U139" i="162"/>
  <c r="H139" i="162"/>
  <c r="I139" i="162" s="1"/>
  <c r="B139" i="162"/>
  <c r="S139" i="162" s="1"/>
  <c r="AU138" i="162"/>
  <c r="W138" i="162"/>
  <c r="V138" i="162"/>
  <c r="U138" i="162"/>
  <c r="H138" i="162"/>
  <c r="T138" i="162" s="1"/>
  <c r="B138" i="162"/>
  <c r="AP138" i="162" s="1"/>
  <c r="AU137" i="162"/>
  <c r="AP137" i="162"/>
  <c r="W137" i="162"/>
  <c r="V137" i="162"/>
  <c r="U137" i="162"/>
  <c r="H137" i="162"/>
  <c r="T137" i="162" s="1"/>
  <c r="B137" i="162"/>
  <c r="S137" i="162" s="1"/>
  <c r="W136" i="162"/>
  <c r="V136" i="162"/>
  <c r="U136" i="162"/>
  <c r="H136" i="162"/>
  <c r="T136" i="162" s="1"/>
  <c r="B136" i="162"/>
  <c r="S136" i="162" s="1"/>
  <c r="W135" i="162"/>
  <c r="V135" i="162"/>
  <c r="U135" i="162"/>
  <c r="S135" i="162"/>
  <c r="H135" i="162"/>
  <c r="I135" i="162" s="1"/>
  <c r="B135" i="162"/>
  <c r="AU135" i="162" s="1"/>
  <c r="W134" i="162"/>
  <c r="V134" i="162"/>
  <c r="U134" i="162"/>
  <c r="S134" i="162"/>
  <c r="H134" i="162"/>
  <c r="T134" i="162" s="1"/>
  <c r="B134" i="162"/>
  <c r="AP134" i="162" s="1"/>
  <c r="W133" i="162"/>
  <c r="V133" i="162"/>
  <c r="U133" i="162"/>
  <c r="S133" i="162"/>
  <c r="H133" i="162"/>
  <c r="T133" i="162" s="1"/>
  <c r="B133" i="162"/>
  <c r="AK133" i="162" s="1"/>
  <c r="AP132" i="162"/>
  <c r="W132" i="162"/>
  <c r="V132" i="162"/>
  <c r="U132" i="162"/>
  <c r="H132" i="162"/>
  <c r="I132" i="162" s="1"/>
  <c r="B132" i="162"/>
  <c r="S132" i="162" s="1"/>
  <c r="W131" i="162"/>
  <c r="V131" i="162"/>
  <c r="U131" i="162"/>
  <c r="H131" i="162"/>
  <c r="I131" i="162" s="1"/>
  <c r="B131" i="162"/>
  <c r="S131" i="162" s="1"/>
  <c r="W151" i="188"/>
  <c r="V151" i="188"/>
  <c r="U151" i="188"/>
  <c r="S151" i="188"/>
  <c r="H151" i="188"/>
  <c r="I151" i="188" s="1"/>
  <c r="B151" i="188"/>
  <c r="AU151" i="188" s="1"/>
  <c r="AP150" i="188"/>
  <c r="W150" i="188"/>
  <c r="V150" i="188"/>
  <c r="U150" i="188"/>
  <c r="H150" i="188"/>
  <c r="T150" i="188" s="1"/>
  <c r="B150" i="188"/>
  <c r="S150" i="188" s="1"/>
  <c r="W125" i="188"/>
  <c r="V125" i="188"/>
  <c r="U125" i="188"/>
  <c r="H125" i="188"/>
  <c r="I125" i="188" s="1"/>
  <c r="B125" i="188"/>
  <c r="AU125" i="188" s="1"/>
  <c r="AU124" i="188"/>
  <c r="W124" i="188"/>
  <c r="V124" i="188"/>
  <c r="U124" i="188"/>
  <c r="I124" i="188"/>
  <c r="H124" i="188"/>
  <c r="T124" i="188" s="1"/>
  <c r="B124" i="188"/>
  <c r="S124" i="188" s="1"/>
  <c r="AU123" i="188"/>
  <c r="AP123" i="188"/>
  <c r="W123" i="188"/>
  <c r="V123" i="188"/>
  <c r="U123" i="188"/>
  <c r="S123" i="188"/>
  <c r="H123" i="188"/>
  <c r="T123" i="188" s="1"/>
  <c r="B123" i="188"/>
  <c r="AK123" i="188" s="1"/>
  <c r="W122" i="188"/>
  <c r="V122" i="188"/>
  <c r="U122" i="188"/>
  <c r="H122" i="188"/>
  <c r="T122" i="188" s="1"/>
  <c r="B122" i="188"/>
  <c r="S122" i="188" s="1"/>
  <c r="AP121" i="188"/>
  <c r="W121" i="188"/>
  <c r="V121" i="188"/>
  <c r="U121" i="188"/>
  <c r="S121" i="188"/>
  <c r="H121" i="188"/>
  <c r="T121" i="188" s="1"/>
  <c r="B121" i="188"/>
  <c r="AU121" i="188" s="1"/>
  <c r="AU120" i="188"/>
  <c r="W120" i="188"/>
  <c r="V120" i="188"/>
  <c r="U120" i="188"/>
  <c r="S120" i="188"/>
  <c r="H120" i="188"/>
  <c r="T120" i="188" s="1"/>
  <c r="B120" i="188"/>
  <c r="AP120" i="188" s="1"/>
  <c r="AP119" i="188"/>
  <c r="W119" i="188"/>
  <c r="V119" i="188"/>
  <c r="U119" i="188"/>
  <c r="H119" i="188"/>
  <c r="T119" i="188" s="1"/>
  <c r="B119" i="188"/>
  <c r="S119" i="188" s="1"/>
  <c r="W118" i="188"/>
  <c r="V118" i="188"/>
  <c r="U118" i="188"/>
  <c r="I118" i="188"/>
  <c r="H118" i="188"/>
  <c r="T118" i="188" s="1"/>
  <c r="B118" i="188"/>
  <c r="AK118" i="188" s="1"/>
  <c r="AP117" i="188"/>
  <c r="W117" i="188"/>
  <c r="V117" i="188"/>
  <c r="U117" i="188"/>
  <c r="T117" i="188"/>
  <c r="S117" i="188"/>
  <c r="H117" i="188"/>
  <c r="I117" i="188" s="1"/>
  <c r="B117" i="188"/>
  <c r="AU117" i="188" s="1"/>
  <c r="AK116" i="188"/>
  <c r="W116" i="188"/>
  <c r="V116" i="188"/>
  <c r="U116" i="188"/>
  <c r="I116" i="188"/>
  <c r="H116" i="188"/>
  <c r="T116" i="188" s="1"/>
  <c r="B116" i="188"/>
  <c r="AU116" i="188" s="1"/>
  <c r="AU115" i="188"/>
  <c r="AP115" i="188"/>
  <c r="W115" i="188"/>
  <c r="V115" i="188"/>
  <c r="U115" i="188"/>
  <c r="H115" i="188"/>
  <c r="T115" i="188" s="1"/>
  <c r="B115" i="188"/>
  <c r="AK115" i="188" s="1"/>
  <c r="W114" i="188"/>
  <c r="V114" i="188"/>
  <c r="U114" i="188"/>
  <c r="T114" i="188"/>
  <c r="I114" i="188"/>
  <c r="H114" i="188"/>
  <c r="B114" i="188"/>
  <c r="S114" i="188" s="1"/>
  <c r="W113" i="188"/>
  <c r="V113" i="188"/>
  <c r="U113" i="188"/>
  <c r="H113" i="188"/>
  <c r="T113" i="188" s="1"/>
  <c r="B113" i="188"/>
  <c r="S113" i="188" s="1"/>
  <c r="W138" i="188"/>
  <c r="V138" i="188"/>
  <c r="U138" i="188"/>
  <c r="H138" i="188"/>
  <c r="I138" i="188" s="1"/>
  <c r="B138" i="188"/>
  <c r="AU138" i="188" s="1"/>
  <c r="W137" i="188"/>
  <c r="V137" i="188"/>
  <c r="U137" i="188"/>
  <c r="T137" i="188"/>
  <c r="H137" i="188"/>
  <c r="I137" i="188" s="1"/>
  <c r="B137" i="188"/>
  <c r="AU137" i="188" s="1"/>
  <c r="AP136" i="188"/>
  <c r="W136" i="188"/>
  <c r="V136" i="188"/>
  <c r="U136" i="188"/>
  <c r="H136" i="188"/>
  <c r="I136" i="188" s="1"/>
  <c r="B136" i="188"/>
  <c r="AK136" i="188" s="1"/>
  <c r="AP135" i="188"/>
  <c r="W135" i="188"/>
  <c r="V135" i="188"/>
  <c r="U135" i="188"/>
  <c r="H135" i="188"/>
  <c r="T135" i="188" s="1"/>
  <c r="B135" i="188"/>
  <c r="S135" i="188" s="1"/>
  <c r="AU134" i="188"/>
  <c r="W134" i="188"/>
  <c r="V134" i="188"/>
  <c r="U134" i="188"/>
  <c r="T134" i="188"/>
  <c r="S134" i="188"/>
  <c r="I134" i="188"/>
  <c r="H134" i="188"/>
  <c r="B134" i="188"/>
  <c r="AK134" i="188" s="1"/>
  <c r="AK133" i="188"/>
  <c r="W133" i="188"/>
  <c r="V133" i="188"/>
  <c r="U133" i="188"/>
  <c r="T133" i="188"/>
  <c r="I133" i="188"/>
  <c r="H133" i="188"/>
  <c r="B133" i="188"/>
  <c r="AP133" i="188" s="1"/>
  <c r="W132" i="188"/>
  <c r="V132" i="188"/>
  <c r="U132" i="188"/>
  <c r="T132" i="188"/>
  <c r="S132" i="188"/>
  <c r="I132" i="188"/>
  <c r="H132" i="188"/>
  <c r="B132" i="188"/>
  <c r="AU132" i="188" s="1"/>
  <c r="W131" i="188"/>
  <c r="V131" i="188"/>
  <c r="U131" i="188"/>
  <c r="H131" i="188"/>
  <c r="T131" i="188" s="1"/>
  <c r="B131" i="188"/>
  <c r="S131" i="188" s="1"/>
  <c r="W130" i="188"/>
  <c r="V130" i="188"/>
  <c r="U130" i="188"/>
  <c r="H130" i="188"/>
  <c r="I130" i="188" s="1"/>
  <c r="B130" i="188"/>
  <c r="AU130" i="188" s="1"/>
  <c r="AP129" i="188"/>
  <c r="W129" i="188"/>
  <c r="V129" i="188"/>
  <c r="U129" i="188"/>
  <c r="T129" i="188"/>
  <c r="H129" i="188"/>
  <c r="I129" i="188" s="1"/>
  <c r="B129" i="188"/>
  <c r="AU129" i="188" s="1"/>
  <c r="W128" i="188"/>
  <c r="V128" i="188"/>
  <c r="U128" i="188"/>
  <c r="H128" i="188"/>
  <c r="T128" i="188" s="1"/>
  <c r="B128" i="188"/>
  <c r="AK128" i="188" s="1"/>
  <c r="W127" i="188"/>
  <c r="V127" i="188"/>
  <c r="U127" i="188"/>
  <c r="H127" i="188"/>
  <c r="T127" i="188" s="1"/>
  <c r="B127" i="188"/>
  <c r="AK127" i="188" s="1"/>
  <c r="AP126" i="188"/>
  <c r="W126" i="188"/>
  <c r="V126" i="188"/>
  <c r="U126" i="188"/>
  <c r="H126" i="188"/>
  <c r="T126" i="188" s="1"/>
  <c r="B126" i="188"/>
  <c r="AK126" i="188" s="1"/>
  <c r="I134" i="162" l="1"/>
  <c r="T135" i="162"/>
  <c r="S141" i="162"/>
  <c r="I142" i="162"/>
  <c r="S143" i="162"/>
  <c r="T131" i="162"/>
  <c r="AP133" i="162"/>
  <c r="I137" i="162"/>
  <c r="I138" i="162"/>
  <c r="T140" i="162"/>
  <c r="S142" i="162"/>
  <c r="T143" i="162"/>
  <c r="AU133" i="162"/>
  <c r="AU134" i="162"/>
  <c r="S138" i="162"/>
  <c r="T139" i="162"/>
  <c r="T132" i="162"/>
  <c r="AP141" i="162"/>
  <c r="AK136" i="162"/>
  <c r="AP136" i="162"/>
  <c r="AK134" i="162"/>
  <c r="I136" i="162"/>
  <c r="AU136" i="162"/>
  <c r="AP139" i="162"/>
  <c r="AK142" i="162"/>
  <c r="AK131" i="162"/>
  <c r="I133" i="162"/>
  <c r="I141" i="162"/>
  <c r="AP131" i="162"/>
  <c r="AU131" i="162"/>
  <c r="AK137" i="162"/>
  <c r="AU139" i="162"/>
  <c r="AK132" i="162"/>
  <c r="AK140" i="162"/>
  <c r="AU132" i="162"/>
  <c r="AP135" i="162"/>
  <c r="AK138" i="162"/>
  <c r="AU140" i="162"/>
  <c r="AP143" i="162"/>
  <c r="AK135" i="162"/>
  <c r="AK143" i="162"/>
  <c r="I131" i="188"/>
  <c r="I135" i="188"/>
  <c r="T136" i="188"/>
  <c r="I120" i="188"/>
  <c r="I122" i="188"/>
  <c r="I126" i="188"/>
  <c r="I127" i="188"/>
  <c r="T151" i="188"/>
  <c r="T125" i="188"/>
  <c r="S115" i="188"/>
  <c r="I150" i="188"/>
  <c r="AU150" i="188"/>
  <c r="AK150" i="188"/>
  <c r="AP138" i="188"/>
  <c r="S125" i="188"/>
  <c r="AK151" i="188"/>
  <c r="AP151" i="188"/>
  <c r="AP128" i="188"/>
  <c r="AP127" i="188"/>
  <c r="AU127" i="188"/>
  <c r="AP137" i="188"/>
  <c r="AK113" i="188"/>
  <c r="I115" i="188"/>
  <c r="AP118" i="188"/>
  <c r="AK121" i="188"/>
  <c r="I123" i="188"/>
  <c r="AU118" i="188"/>
  <c r="AK124" i="188"/>
  <c r="S126" i="188"/>
  <c r="S129" i="188"/>
  <c r="S130" i="188"/>
  <c r="I113" i="188"/>
  <c r="AU113" i="188"/>
  <c r="AP116" i="188"/>
  <c r="S118" i="188"/>
  <c r="AK119" i="188"/>
  <c r="I121" i="188"/>
  <c r="AP124" i="188"/>
  <c r="AU135" i="188"/>
  <c r="S138" i="188"/>
  <c r="AK114" i="188"/>
  <c r="AK122" i="188"/>
  <c r="S127" i="188"/>
  <c r="AP114" i="188"/>
  <c r="S116" i="188"/>
  <c r="AK117" i="188"/>
  <c r="I119" i="188"/>
  <c r="AU119" i="188"/>
  <c r="AP122" i="188"/>
  <c r="AK125" i="188"/>
  <c r="AU126" i="188"/>
  <c r="AP113" i="188"/>
  <c r="S136" i="188"/>
  <c r="AU114" i="188"/>
  <c r="AK120" i="188"/>
  <c r="AU122" i="188"/>
  <c r="AP125" i="188"/>
  <c r="S137" i="188"/>
  <c r="AP130" i="188"/>
  <c r="AP134" i="188"/>
  <c r="I128" i="188"/>
  <c r="AU128" i="188"/>
  <c r="T130" i="188"/>
  <c r="AP131" i="188"/>
  <c r="S133" i="188"/>
  <c r="AU136" i="188"/>
  <c r="T138" i="188"/>
  <c r="AK131" i="188"/>
  <c r="AU133" i="188"/>
  <c r="S128" i="188"/>
  <c r="AK129" i="188"/>
  <c r="AU131" i="188"/>
  <c r="AK137" i="188"/>
  <c r="AK132" i="188"/>
  <c r="AP132" i="188"/>
  <c r="AK135" i="188"/>
  <c r="AK130" i="188"/>
  <c r="AK138" i="188"/>
  <c r="W24" i="204"/>
  <c r="V24" i="204"/>
  <c r="U24" i="204"/>
  <c r="H24" i="204"/>
  <c r="T24" i="204" s="1"/>
  <c r="B24" i="204"/>
  <c r="AK24" i="204" s="1"/>
  <c r="W23" i="204"/>
  <c r="V23" i="204"/>
  <c r="U23" i="204"/>
  <c r="H23" i="204"/>
  <c r="I23" i="204" s="1"/>
  <c r="B23" i="204"/>
  <c r="W22" i="204"/>
  <c r="V22" i="204"/>
  <c r="U22" i="204"/>
  <c r="H22" i="204"/>
  <c r="T22" i="204" s="1"/>
  <c r="B22" i="204"/>
  <c r="AK22" i="204" s="1"/>
  <c r="AK21" i="204"/>
  <c r="W21" i="204"/>
  <c r="V21" i="204"/>
  <c r="U21" i="204"/>
  <c r="H21" i="204"/>
  <c r="T21" i="204" s="1"/>
  <c r="B21" i="204"/>
  <c r="S21" i="204" s="1"/>
  <c r="W20" i="204"/>
  <c r="V20" i="204"/>
  <c r="U20" i="204"/>
  <c r="H20" i="204"/>
  <c r="T20" i="204" s="1"/>
  <c r="B20" i="204"/>
  <c r="AK20" i="204" s="1"/>
  <c r="W19" i="204"/>
  <c r="V19" i="204"/>
  <c r="U19" i="204"/>
  <c r="T19" i="204"/>
  <c r="H19" i="204"/>
  <c r="I19" i="204" s="1"/>
  <c r="B19" i="204"/>
  <c r="W18" i="204"/>
  <c r="V18" i="204"/>
  <c r="U18" i="204"/>
  <c r="H18" i="204"/>
  <c r="T18" i="204" s="1"/>
  <c r="B18" i="204"/>
  <c r="AK18" i="204" s="1"/>
  <c r="AK17" i="204"/>
  <c r="W17" i="204"/>
  <c r="V17" i="204"/>
  <c r="U17" i="204"/>
  <c r="H17" i="204"/>
  <c r="I17" i="204" s="1"/>
  <c r="B17" i="204"/>
  <c r="S17" i="204" s="1"/>
  <c r="W16" i="204"/>
  <c r="V16" i="204"/>
  <c r="U16" i="204"/>
  <c r="S16" i="204"/>
  <c r="H16" i="204"/>
  <c r="T16" i="204" s="1"/>
  <c r="B16" i="204"/>
  <c r="AK16" i="204" s="1"/>
  <c r="W15" i="204"/>
  <c r="V15" i="204"/>
  <c r="U15" i="204"/>
  <c r="S15" i="204"/>
  <c r="H15" i="204"/>
  <c r="I15" i="204" s="1"/>
  <c r="B15" i="204"/>
  <c r="W14" i="204"/>
  <c r="V14" i="204"/>
  <c r="U14" i="204"/>
  <c r="H14" i="204"/>
  <c r="T14" i="204" s="1"/>
  <c r="B14" i="204"/>
  <c r="AK14" i="204" s="1"/>
  <c r="AO12" i="204"/>
  <c r="AJ12" i="204"/>
  <c r="P12" i="204"/>
  <c r="D9" i="204"/>
  <c r="D6" i="204"/>
  <c r="D5" i="204"/>
  <c r="D4" i="204"/>
  <c r="Q3" i="204"/>
  <c r="P2" i="204"/>
  <c r="W23" i="203"/>
  <c r="V23" i="203"/>
  <c r="U23" i="203"/>
  <c r="H23" i="203"/>
  <c r="T23" i="203" s="1"/>
  <c r="B23" i="203"/>
  <c r="W22" i="203"/>
  <c r="V22" i="203"/>
  <c r="U22" i="203"/>
  <c r="H22" i="203"/>
  <c r="I22" i="203" s="1"/>
  <c r="B22" i="203"/>
  <c r="S22" i="203" s="1"/>
  <c r="W26" i="203"/>
  <c r="V26" i="203"/>
  <c r="U26" i="203"/>
  <c r="H26" i="203"/>
  <c r="T26" i="203" s="1"/>
  <c r="B26" i="203"/>
  <c r="AK26" i="203" s="1"/>
  <c r="W25" i="203"/>
  <c r="V25" i="203"/>
  <c r="U25" i="203"/>
  <c r="H25" i="203"/>
  <c r="T25" i="203" s="1"/>
  <c r="B25" i="203"/>
  <c r="W24" i="203"/>
  <c r="V24" i="203"/>
  <c r="U24" i="203"/>
  <c r="H24" i="203"/>
  <c r="I24" i="203" s="1"/>
  <c r="B24" i="203"/>
  <c r="S24" i="203" s="1"/>
  <c r="W21" i="203"/>
  <c r="V21" i="203"/>
  <c r="U21" i="203"/>
  <c r="H21" i="203"/>
  <c r="I21" i="203" s="1"/>
  <c r="B21" i="203"/>
  <c r="AK21" i="203" s="1"/>
  <c r="W20" i="203"/>
  <c r="V20" i="203"/>
  <c r="U20" i="203"/>
  <c r="H20" i="203"/>
  <c r="T20" i="203" s="1"/>
  <c r="B20" i="203"/>
  <c r="AK20" i="203" s="1"/>
  <c r="W19" i="203"/>
  <c r="V19" i="203"/>
  <c r="U19" i="203"/>
  <c r="H19" i="203"/>
  <c r="T19" i="203" s="1"/>
  <c r="B19" i="203"/>
  <c r="W18" i="203"/>
  <c r="V18" i="203"/>
  <c r="H18" i="203"/>
  <c r="I18" i="203" s="1"/>
  <c r="B18" i="203"/>
  <c r="S18" i="203" s="1"/>
  <c r="W17" i="203"/>
  <c r="V17" i="203"/>
  <c r="U17" i="203"/>
  <c r="H17" i="203"/>
  <c r="T17" i="203" s="1"/>
  <c r="B17" i="203"/>
  <c r="AK17" i="203" s="1"/>
  <c r="W16" i="203"/>
  <c r="V16" i="203"/>
  <c r="U16" i="203"/>
  <c r="H16" i="203"/>
  <c r="T16" i="203" s="1"/>
  <c r="B16" i="203"/>
  <c r="AK16" i="203" s="1"/>
  <c r="W15" i="203"/>
  <c r="V15" i="203"/>
  <c r="U15" i="203"/>
  <c r="H15" i="203"/>
  <c r="I15" i="203" s="1"/>
  <c r="B15" i="203"/>
  <c r="W14" i="203"/>
  <c r="V14" i="203"/>
  <c r="U14" i="203"/>
  <c r="H14" i="203"/>
  <c r="I14" i="203" s="1"/>
  <c r="B14" i="203"/>
  <c r="S14" i="203" s="1"/>
  <c r="AO12" i="203"/>
  <c r="AJ12" i="203"/>
  <c r="P12" i="203"/>
  <c r="D9" i="203"/>
  <c r="D6" i="203"/>
  <c r="D5" i="203"/>
  <c r="D4" i="203"/>
  <c r="Q3" i="203"/>
  <c r="P2" i="203"/>
  <c r="W24" i="202"/>
  <c r="V24" i="202"/>
  <c r="U24" i="202"/>
  <c r="H24" i="202"/>
  <c r="T24" i="202" s="1"/>
  <c r="B24" i="202"/>
  <c r="W23" i="202"/>
  <c r="V23" i="202"/>
  <c r="U23" i="202"/>
  <c r="H23" i="202"/>
  <c r="I23" i="202" s="1"/>
  <c r="B23" i="202"/>
  <c r="W22" i="202"/>
  <c r="V22" i="202"/>
  <c r="U22" i="202"/>
  <c r="H22" i="202"/>
  <c r="T22" i="202" s="1"/>
  <c r="B22" i="202"/>
  <c r="AK22" i="202" s="1"/>
  <c r="W21" i="202"/>
  <c r="V21" i="202"/>
  <c r="U21" i="202"/>
  <c r="H21" i="202"/>
  <c r="I21" i="202" s="1"/>
  <c r="B21" i="202"/>
  <c r="AK21" i="202" s="1"/>
  <c r="W20" i="202"/>
  <c r="V20" i="202"/>
  <c r="U20" i="202"/>
  <c r="H20" i="202"/>
  <c r="I20" i="202" s="1"/>
  <c r="B20" i="202"/>
  <c r="AK20" i="202" s="1"/>
  <c r="W19" i="202"/>
  <c r="V19" i="202"/>
  <c r="U19" i="202"/>
  <c r="H19" i="202"/>
  <c r="I19" i="202" s="1"/>
  <c r="B19" i="202"/>
  <c r="AK19" i="202" s="1"/>
  <c r="W18" i="202"/>
  <c r="V18" i="202"/>
  <c r="H18" i="202"/>
  <c r="T18" i="202" s="1"/>
  <c r="B18" i="202"/>
  <c r="W17" i="202"/>
  <c r="V17" i="202"/>
  <c r="U17" i="202"/>
  <c r="H17" i="202"/>
  <c r="I17" i="202" s="1"/>
  <c r="B17" i="202"/>
  <c r="AK17" i="202" s="1"/>
  <c r="W16" i="202"/>
  <c r="V16" i="202"/>
  <c r="U16" i="202"/>
  <c r="H16" i="202"/>
  <c r="I16" i="202" s="1"/>
  <c r="B16" i="202"/>
  <c r="AK16" i="202" s="1"/>
  <c r="W15" i="202"/>
  <c r="V15" i="202"/>
  <c r="U15" i="202"/>
  <c r="H15" i="202"/>
  <c r="I15" i="202" s="1"/>
  <c r="B15" i="202"/>
  <c r="AK15" i="202" s="1"/>
  <c r="W14" i="202"/>
  <c r="V14" i="202"/>
  <c r="U14" i="202"/>
  <c r="H14" i="202"/>
  <c r="T14" i="202" s="1"/>
  <c r="B14" i="202"/>
  <c r="S14" i="202" s="1"/>
  <c r="AO12" i="202"/>
  <c r="AJ12" i="202"/>
  <c r="P12" i="202"/>
  <c r="D9" i="202"/>
  <c r="D6" i="202"/>
  <c r="D5" i="202"/>
  <c r="D4" i="202"/>
  <c r="Q3" i="202"/>
  <c r="P2" i="202"/>
  <c r="W26" i="201"/>
  <c r="V26" i="201"/>
  <c r="U26" i="201"/>
  <c r="H26" i="201"/>
  <c r="I26" i="201" s="1"/>
  <c r="B26" i="201"/>
  <c r="W25" i="201"/>
  <c r="V25" i="201"/>
  <c r="U25" i="201"/>
  <c r="H25" i="201"/>
  <c r="I25" i="201" s="1"/>
  <c r="B25" i="201"/>
  <c r="AK25" i="201" s="1"/>
  <c r="W24" i="201"/>
  <c r="V24" i="201"/>
  <c r="U24" i="201"/>
  <c r="H24" i="201"/>
  <c r="I24" i="201" s="1"/>
  <c r="B24" i="201"/>
  <c r="S24" i="201" s="1"/>
  <c r="W23" i="201"/>
  <c r="V23" i="201"/>
  <c r="U23" i="201"/>
  <c r="H23" i="201"/>
  <c r="T23" i="201" s="1"/>
  <c r="B23" i="201"/>
  <c r="S23" i="201" s="1"/>
  <c r="W22" i="201"/>
  <c r="V22" i="201"/>
  <c r="U22" i="201"/>
  <c r="H22" i="201"/>
  <c r="T22" i="201" s="1"/>
  <c r="B22" i="201"/>
  <c r="AK22" i="201" s="1"/>
  <c r="W21" i="201"/>
  <c r="V21" i="201"/>
  <c r="U21" i="201"/>
  <c r="H21" i="201"/>
  <c r="I21" i="201" s="1"/>
  <c r="B21" i="201"/>
  <c r="AK21" i="201" s="1"/>
  <c r="AK20" i="201"/>
  <c r="W20" i="201"/>
  <c r="V20" i="201"/>
  <c r="U20" i="201"/>
  <c r="H20" i="201"/>
  <c r="T20" i="201" s="1"/>
  <c r="B20" i="201"/>
  <c r="S20" i="201" s="1"/>
  <c r="W19" i="201"/>
  <c r="V19" i="201"/>
  <c r="U19" i="201"/>
  <c r="H19" i="201"/>
  <c r="T19" i="201" s="1"/>
  <c r="B19" i="201"/>
  <c r="S19" i="201" s="1"/>
  <c r="W18" i="201"/>
  <c r="V18" i="201"/>
  <c r="H18" i="201"/>
  <c r="U18" i="201" s="1"/>
  <c r="B18" i="201"/>
  <c r="S18" i="201" s="1"/>
  <c r="W17" i="201"/>
  <c r="V17" i="201"/>
  <c r="U17" i="201"/>
  <c r="H17" i="201"/>
  <c r="T17" i="201" s="1"/>
  <c r="B17" i="201"/>
  <c r="AK17" i="201" s="1"/>
  <c r="W16" i="201"/>
  <c r="V16" i="201"/>
  <c r="U16" i="201"/>
  <c r="H16" i="201"/>
  <c r="T16" i="201" s="1"/>
  <c r="B16" i="201"/>
  <c r="W15" i="201"/>
  <c r="V15" i="201"/>
  <c r="U15" i="201"/>
  <c r="H15" i="201"/>
  <c r="T15" i="201" s="1"/>
  <c r="B15" i="201"/>
  <c r="S15" i="201" s="1"/>
  <c r="AK14" i="201"/>
  <c r="W14" i="201"/>
  <c r="V14" i="201"/>
  <c r="U14" i="201"/>
  <c r="H14" i="201"/>
  <c r="T14" i="201" s="1"/>
  <c r="B14" i="201"/>
  <c r="S14" i="201" s="1"/>
  <c r="AO12" i="201"/>
  <c r="AJ12" i="201"/>
  <c r="P12" i="201"/>
  <c r="D9" i="201"/>
  <c r="D6" i="201"/>
  <c r="D5" i="201"/>
  <c r="D4" i="201"/>
  <c r="Q3" i="201"/>
  <c r="P2" i="201"/>
  <c r="T17" i="204" l="1"/>
  <c r="I14" i="204"/>
  <c r="T15" i="204"/>
  <c r="I24" i="204"/>
  <c r="S23" i="204"/>
  <c r="AK15" i="204"/>
  <c r="I21" i="204"/>
  <c r="I22" i="204"/>
  <c r="T23" i="204"/>
  <c r="S20" i="204"/>
  <c r="I18" i="204"/>
  <c r="S19" i="204"/>
  <c r="I20" i="204"/>
  <c r="AK19" i="204"/>
  <c r="AK23" i="204"/>
  <c r="S14" i="204"/>
  <c r="S18" i="204"/>
  <c r="S22" i="204"/>
  <c r="S24" i="204"/>
  <c r="I16" i="204"/>
  <c r="I23" i="203"/>
  <c r="S23" i="203"/>
  <c r="S19" i="203"/>
  <c r="T15" i="203"/>
  <c r="I25" i="203"/>
  <c r="I19" i="203"/>
  <c r="I20" i="203"/>
  <c r="I26" i="203"/>
  <c r="T22" i="203"/>
  <c r="T14" i="203"/>
  <c r="T18" i="203"/>
  <c r="I16" i="203"/>
  <c r="U18" i="203"/>
  <c r="T24" i="203"/>
  <c r="S20" i="203"/>
  <c r="AK22" i="203"/>
  <c r="S25" i="203"/>
  <c r="S26" i="203"/>
  <c r="AK23" i="203"/>
  <c r="S15" i="203"/>
  <c r="S16" i="203"/>
  <c r="AK19" i="203"/>
  <c r="S17" i="203"/>
  <c r="S21" i="203"/>
  <c r="I17" i="203"/>
  <c r="T21" i="203"/>
  <c r="AK25" i="203"/>
  <c r="AK14" i="203"/>
  <c r="AK18" i="203"/>
  <c r="AK24" i="203"/>
  <c r="AK15" i="203"/>
  <c r="T21" i="201"/>
  <c r="S25" i="201"/>
  <c r="S15" i="202"/>
  <c r="S16" i="202"/>
  <c r="T15" i="202"/>
  <c r="S19" i="202"/>
  <c r="S20" i="202"/>
  <c r="T19" i="202"/>
  <c r="S23" i="202"/>
  <c r="U18" i="202"/>
  <c r="T23" i="202"/>
  <c r="I14" i="202"/>
  <c r="T17" i="202"/>
  <c r="I18" i="202"/>
  <c r="T21" i="202"/>
  <c r="I22" i="202"/>
  <c r="AK23" i="202"/>
  <c r="I24" i="202"/>
  <c r="AK14" i="202"/>
  <c r="T16" i="202"/>
  <c r="AK18" i="202"/>
  <c r="AK24" i="202"/>
  <c r="S17" i="202"/>
  <c r="S18" i="202"/>
  <c r="S22" i="202"/>
  <c r="S24" i="202"/>
  <c r="T20" i="202"/>
  <c r="S21" i="202"/>
  <c r="T25" i="201"/>
  <c r="S26" i="201"/>
  <c r="I16" i="201"/>
  <c r="I17" i="201"/>
  <c r="T26" i="201"/>
  <c r="S16" i="201"/>
  <c r="S17" i="201"/>
  <c r="T24" i="201"/>
  <c r="I20" i="201"/>
  <c r="AK24" i="201"/>
  <c r="S21" i="201"/>
  <c r="I14" i="201"/>
  <c r="AK15" i="201"/>
  <c r="I18" i="201"/>
  <c r="AK19" i="201"/>
  <c r="I22" i="201"/>
  <c r="AK23" i="201"/>
  <c r="S22" i="201"/>
  <c r="AK18" i="201"/>
  <c r="I15" i="201"/>
  <c r="AK16" i="201"/>
  <c r="T18" i="201"/>
  <c r="I19" i="201"/>
  <c r="I23" i="201"/>
  <c r="AK26" i="201"/>
  <c r="W26" i="200"/>
  <c r="V26" i="200"/>
  <c r="U26" i="200"/>
  <c r="H26" i="200"/>
  <c r="I26" i="200" s="1"/>
  <c r="B26" i="200"/>
  <c r="AK26" i="200" s="1"/>
  <c r="W25" i="200"/>
  <c r="V25" i="200"/>
  <c r="U25" i="200"/>
  <c r="H25" i="200"/>
  <c r="I25" i="200" s="1"/>
  <c r="B25" i="200"/>
  <c r="AK25" i="200" s="1"/>
  <c r="W24" i="200"/>
  <c r="V24" i="200"/>
  <c r="U24" i="200"/>
  <c r="H24" i="200"/>
  <c r="I24" i="200" s="1"/>
  <c r="B24" i="200"/>
  <c r="AK24" i="200" s="1"/>
  <c r="W23" i="200"/>
  <c r="V23" i="200"/>
  <c r="U23" i="200"/>
  <c r="H23" i="200"/>
  <c r="T23" i="200" s="1"/>
  <c r="B23" i="200"/>
  <c r="S23" i="200" s="1"/>
  <c r="W22" i="200"/>
  <c r="V22" i="200"/>
  <c r="U22" i="200"/>
  <c r="H22" i="200"/>
  <c r="T22" i="200" s="1"/>
  <c r="B22" i="200"/>
  <c r="S22" i="200" s="1"/>
  <c r="W21" i="200"/>
  <c r="V21" i="200"/>
  <c r="U21" i="200"/>
  <c r="H21" i="200"/>
  <c r="T21" i="200" s="1"/>
  <c r="B21" i="200"/>
  <c r="AK21" i="200" s="1"/>
  <c r="W20" i="200"/>
  <c r="V20" i="200"/>
  <c r="U20" i="200"/>
  <c r="H20" i="200"/>
  <c r="I20" i="200" s="1"/>
  <c r="B20" i="200"/>
  <c r="AK20" i="200" s="1"/>
  <c r="W19" i="200"/>
  <c r="V19" i="200"/>
  <c r="U19" i="200"/>
  <c r="H19" i="200"/>
  <c r="T19" i="200" s="1"/>
  <c r="B19" i="200"/>
  <c r="S19" i="200" s="1"/>
  <c r="W18" i="200"/>
  <c r="V18" i="200"/>
  <c r="H18" i="200"/>
  <c r="U18" i="200" s="1"/>
  <c r="B18" i="200"/>
  <c r="S18" i="200" s="1"/>
  <c r="W17" i="200"/>
  <c r="V17" i="200"/>
  <c r="U17" i="200"/>
  <c r="H17" i="200"/>
  <c r="T17" i="200" s="1"/>
  <c r="B17" i="200"/>
  <c r="AK17" i="200" s="1"/>
  <c r="W16" i="200"/>
  <c r="V16" i="200"/>
  <c r="U16" i="200"/>
  <c r="H16" i="200"/>
  <c r="I16" i="200" s="1"/>
  <c r="B16" i="200"/>
  <c r="AK16" i="200" s="1"/>
  <c r="AK15" i="200"/>
  <c r="W15" i="200"/>
  <c r="V15" i="200"/>
  <c r="U15" i="200"/>
  <c r="H15" i="200"/>
  <c r="T15" i="200" s="1"/>
  <c r="B15" i="200"/>
  <c r="S15" i="200" s="1"/>
  <c r="W14" i="200"/>
  <c r="V14" i="200"/>
  <c r="U14" i="200"/>
  <c r="H14" i="200"/>
  <c r="I14" i="200" s="1"/>
  <c r="B14" i="200"/>
  <c r="S14" i="200" s="1"/>
  <c r="AO12" i="200"/>
  <c r="AJ12" i="200"/>
  <c r="P12" i="200"/>
  <c r="D9" i="200"/>
  <c r="D6" i="200"/>
  <c r="D5" i="200"/>
  <c r="D4" i="200"/>
  <c r="Q3" i="200"/>
  <c r="P2" i="200"/>
  <c r="W30" i="199"/>
  <c r="V30" i="199"/>
  <c r="U30" i="199"/>
  <c r="H30" i="199"/>
  <c r="T30" i="199" s="1"/>
  <c r="B30" i="199"/>
  <c r="AK30" i="199" s="1"/>
  <c r="W29" i="199"/>
  <c r="V29" i="199"/>
  <c r="U29" i="199"/>
  <c r="H29" i="199"/>
  <c r="T29" i="199" s="1"/>
  <c r="B29" i="199"/>
  <c r="AK29" i="199" s="1"/>
  <c r="W28" i="199"/>
  <c r="V28" i="199"/>
  <c r="U28" i="199"/>
  <c r="H28" i="199"/>
  <c r="I28" i="199" s="1"/>
  <c r="B28" i="199"/>
  <c r="W27" i="199"/>
  <c r="V27" i="199"/>
  <c r="U27" i="199"/>
  <c r="H27" i="199"/>
  <c r="T27" i="199" s="1"/>
  <c r="B27" i="199"/>
  <c r="S27" i="199" s="1"/>
  <c r="W26" i="199"/>
  <c r="V26" i="199"/>
  <c r="U26" i="199"/>
  <c r="H26" i="199"/>
  <c r="T26" i="199" s="1"/>
  <c r="B26" i="199"/>
  <c r="AK26" i="199" s="1"/>
  <c r="W25" i="199"/>
  <c r="V25" i="199"/>
  <c r="U25" i="199"/>
  <c r="H25" i="199"/>
  <c r="I25" i="199" s="1"/>
  <c r="B25" i="199"/>
  <c r="W24" i="199"/>
  <c r="V24" i="199"/>
  <c r="U24" i="199"/>
  <c r="H24" i="199"/>
  <c r="T24" i="199" s="1"/>
  <c r="B24" i="199"/>
  <c r="S24" i="199" s="1"/>
  <c r="W23" i="199"/>
  <c r="V23" i="199"/>
  <c r="U23" i="199"/>
  <c r="H23" i="199"/>
  <c r="T23" i="199" s="1"/>
  <c r="B23" i="199"/>
  <c r="AK23" i="199" s="1"/>
  <c r="W22" i="199"/>
  <c r="V22" i="199"/>
  <c r="U22" i="199"/>
  <c r="H22" i="199"/>
  <c r="T22" i="199" s="1"/>
  <c r="B22" i="199"/>
  <c r="AK22" i="199" s="1"/>
  <c r="W21" i="199"/>
  <c r="V21" i="199"/>
  <c r="U21" i="199"/>
  <c r="H21" i="199"/>
  <c r="I21" i="199" s="1"/>
  <c r="B21" i="199"/>
  <c r="W20" i="199"/>
  <c r="V20" i="199"/>
  <c r="U20" i="199"/>
  <c r="H20" i="199"/>
  <c r="T20" i="199" s="1"/>
  <c r="B20" i="199"/>
  <c r="S20" i="199" s="1"/>
  <c r="W19" i="199"/>
  <c r="V19" i="199"/>
  <c r="U19" i="199"/>
  <c r="H19" i="199"/>
  <c r="T19" i="199" s="1"/>
  <c r="B19" i="199"/>
  <c r="AK19" i="199" s="1"/>
  <c r="W18" i="199"/>
  <c r="V18" i="199"/>
  <c r="H18" i="199"/>
  <c r="U18" i="199" s="1"/>
  <c r="B18" i="199"/>
  <c r="AK18" i="199" s="1"/>
  <c r="W17" i="199"/>
  <c r="V17" i="199"/>
  <c r="U17" i="199"/>
  <c r="H17" i="199"/>
  <c r="I17" i="199" s="1"/>
  <c r="B17" i="199"/>
  <c r="W16" i="199"/>
  <c r="V16" i="199"/>
  <c r="U16" i="199"/>
  <c r="H16" i="199"/>
  <c r="T16" i="199" s="1"/>
  <c r="B16" i="199"/>
  <c r="S16" i="199" s="1"/>
  <c r="W15" i="199"/>
  <c r="V15" i="199"/>
  <c r="U15" i="199"/>
  <c r="H15" i="199"/>
  <c r="T15" i="199" s="1"/>
  <c r="B15" i="199"/>
  <c r="AK15" i="199" s="1"/>
  <c r="W14" i="199"/>
  <c r="V14" i="199"/>
  <c r="U14" i="199"/>
  <c r="H14" i="199"/>
  <c r="T14" i="199" s="1"/>
  <c r="B14" i="199"/>
  <c r="AK14" i="199" s="1"/>
  <c r="AO12" i="199"/>
  <c r="AJ12" i="199"/>
  <c r="P12" i="199"/>
  <c r="D9" i="199"/>
  <c r="D6" i="199"/>
  <c r="D5" i="199"/>
  <c r="D4" i="199"/>
  <c r="Q3" i="199"/>
  <c r="P2" i="199"/>
  <c r="W27" i="198"/>
  <c r="V27" i="198"/>
  <c r="U27" i="198"/>
  <c r="H27" i="198"/>
  <c r="T27" i="198" s="1"/>
  <c r="B27" i="198"/>
  <c r="W26" i="198"/>
  <c r="V26" i="198"/>
  <c r="U26" i="198"/>
  <c r="H26" i="198"/>
  <c r="I26" i="198" s="1"/>
  <c r="B26" i="198"/>
  <c r="S26" i="198" s="1"/>
  <c r="W25" i="198"/>
  <c r="V25" i="198"/>
  <c r="U25" i="198"/>
  <c r="H25" i="198"/>
  <c r="T25" i="198" s="1"/>
  <c r="B25" i="198"/>
  <c r="S25" i="198" s="1"/>
  <c r="W24" i="198"/>
  <c r="V24" i="198"/>
  <c r="U24" i="198"/>
  <c r="H24" i="198"/>
  <c r="T24" i="198" s="1"/>
  <c r="B24" i="198"/>
  <c r="S24" i="198" s="1"/>
  <c r="W23" i="198"/>
  <c r="V23" i="198"/>
  <c r="U23" i="198"/>
  <c r="S23" i="198"/>
  <c r="H23" i="198"/>
  <c r="I23" i="198" s="1"/>
  <c r="B23" i="198"/>
  <c r="AK23" i="198" s="1"/>
  <c r="W22" i="198"/>
  <c r="V22" i="198"/>
  <c r="U22" i="198"/>
  <c r="H22" i="198"/>
  <c r="I22" i="198" s="1"/>
  <c r="B22" i="198"/>
  <c r="AK22" i="198" s="1"/>
  <c r="W34" i="198"/>
  <c r="V34" i="198"/>
  <c r="U34" i="198"/>
  <c r="T34" i="198"/>
  <c r="H34" i="198"/>
  <c r="I34" i="198" s="1"/>
  <c r="B34" i="198"/>
  <c r="W33" i="198"/>
  <c r="V33" i="198"/>
  <c r="U33" i="198"/>
  <c r="H33" i="198"/>
  <c r="T33" i="198" s="1"/>
  <c r="B33" i="198"/>
  <c r="S33" i="198" s="1"/>
  <c r="W32" i="198"/>
  <c r="V32" i="198"/>
  <c r="U32" i="198"/>
  <c r="H32" i="198"/>
  <c r="T32" i="198" s="1"/>
  <c r="B32" i="198"/>
  <c r="S32" i="198" s="1"/>
  <c r="W31" i="198"/>
  <c r="V31" i="198"/>
  <c r="U31" i="198"/>
  <c r="H31" i="198"/>
  <c r="T31" i="198" s="1"/>
  <c r="B31" i="198"/>
  <c r="AK31" i="198" s="1"/>
  <c r="W30" i="198"/>
  <c r="V30" i="198"/>
  <c r="U30" i="198"/>
  <c r="H30" i="198"/>
  <c r="I30" i="198" s="1"/>
  <c r="B30" i="198"/>
  <c r="W29" i="198"/>
  <c r="V29" i="198"/>
  <c r="U29" i="198"/>
  <c r="H29" i="198"/>
  <c r="T29" i="198" s="1"/>
  <c r="B29" i="198"/>
  <c r="S29" i="198" s="1"/>
  <c r="W28" i="198"/>
  <c r="V28" i="198"/>
  <c r="U28" i="198"/>
  <c r="H28" i="198"/>
  <c r="T28" i="198" s="1"/>
  <c r="B28" i="198"/>
  <c r="S28" i="198" s="1"/>
  <c r="W21" i="198"/>
  <c r="V21" i="198"/>
  <c r="U21" i="198"/>
  <c r="H21" i="198"/>
  <c r="T21" i="198" s="1"/>
  <c r="B21" i="198"/>
  <c r="AK21" i="198" s="1"/>
  <c r="W20" i="198"/>
  <c r="V20" i="198"/>
  <c r="U20" i="198"/>
  <c r="H20" i="198"/>
  <c r="I20" i="198" s="1"/>
  <c r="B20" i="198"/>
  <c r="AK20" i="198" s="1"/>
  <c r="W19" i="198"/>
  <c r="V19" i="198"/>
  <c r="U19" i="198"/>
  <c r="H19" i="198"/>
  <c r="T19" i="198" s="1"/>
  <c r="B19" i="198"/>
  <c r="S19" i="198" s="1"/>
  <c r="W18" i="198"/>
  <c r="V18" i="198"/>
  <c r="H18" i="198"/>
  <c r="U18" i="198" s="1"/>
  <c r="B18" i="198"/>
  <c r="S18" i="198" s="1"/>
  <c r="W17" i="198"/>
  <c r="V17" i="198"/>
  <c r="U17" i="198"/>
  <c r="H17" i="198"/>
  <c r="T17" i="198" s="1"/>
  <c r="B17" i="198"/>
  <c r="AK17" i="198" s="1"/>
  <c r="W16" i="198"/>
  <c r="V16" i="198"/>
  <c r="U16" i="198"/>
  <c r="H16" i="198"/>
  <c r="I16" i="198" s="1"/>
  <c r="B16" i="198"/>
  <c r="W15" i="198"/>
  <c r="V15" i="198"/>
  <c r="U15" i="198"/>
  <c r="H15" i="198"/>
  <c r="T15" i="198" s="1"/>
  <c r="B15" i="198"/>
  <c r="S15" i="198" s="1"/>
  <c r="W14" i="198"/>
  <c r="V14" i="198"/>
  <c r="U14" i="198"/>
  <c r="H14" i="198"/>
  <c r="T14" i="198" s="1"/>
  <c r="B14" i="198"/>
  <c r="S14" i="198" s="1"/>
  <c r="AO12" i="198"/>
  <c r="AJ12" i="198"/>
  <c r="P12" i="198"/>
  <c r="D9" i="198"/>
  <c r="D6" i="198"/>
  <c r="D5" i="198"/>
  <c r="D4" i="198"/>
  <c r="Q3" i="198"/>
  <c r="P2" i="198"/>
  <c r="W28" i="197"/>
  <c r="V28" i="197"/>
  <c r="U28" i="197"/>
  <c r="H28" i="197"/>
  <c r="T28" i="197" s="1"/>
  <c r="B28" i="197"/>
  <c r="W27" i="197"/>
  <c r="V27" i="197"/>
  <c r="U27" i="197"/>
  <c r="H27" i="197"/>
  <c r="T27" i="197" s="1"/>
  <c r="B27" i="197"/>
  <c r="S27" i="197" s="1"/>
  <c r="AK26" i="197"/>
  <c r="W26" i="197"/>
  <c r="V26" i="197"/>
  <c r="U26" i="197"/>
  <c r="H26" i="197"/>
  <c r="T26" i="197" s="1"/>
  <c r="B26" i="197"/>
  <c r="W25" i="197"/>
  <c r="V25" i="197"/>
  <c r="U25" i="197"/>
  <c r="H25" i="197"/>
  <c r="I25" i="197" s="1"/>
  <c r="B25" i="197"/>
  <c r="W24" i="197"/>
  <c r="V24" i="197"/>
  <c r="U24" i="197"/>
  <c r="H24" i="197"/>
  <c r="I24" i="197" s="1"/>
  <c r="B24" i="197"/>
  <c r="S24" i="197" s="1"/>
  <c r="W23" i="197"/>
  <c r="V23" i="197"/>
  <c r="U23" i="197"/>
  <c r="H23" i="197"/>
  <c r="T23" i="197" s="1"/>
  <c r="B23" i="197"/>
  <c r="S23" i="197" s="1"/>
  <c r="W22" i="197"/>
  <c r="V22" i="197"/>
  <c r="U22" i="197"/>
  <c r="H22" i="197"/>
  <c r="T22" i="197" s="1"/>
  <c r="B22" i="197"/>
  <c r="S22" i="197" s="1"/>
  <c r="W21" i="197"/>
  <c r="V21" i="197"/>
  <c r="U21" i="197"/>
  <c r="H21" i="197"/>
  <c r="T21" i="197" s="1"/>
  <c r="B21" i="197"/>
  <c r="W20" i="197"/>
  <c r="V20" i="197"/>
  <c r="U20" i="197"/>
  <c r="H20" i="197"/>
  <c r="I20" i="197" s="1"/>
  <c r="B20" i="197"/>
  <c r="S20" i="197" s="1"/>
  <c r="W19" i="197"/>
  <c r="V19" i="197"/>
  <c r="U19" i="197"/>
  <c r="H19" i="197"/>
  <c r="T19" i="197" s="1"/>
  <c r="B19" i="197"/>
  <c r="S19" i="197" s="1"/>
  <c r="W18" i="197"/>
  <c r="V18" i="197"/>
  <c r="H18" i="197"/>
  <c r="U18" i="197" s="1"/>
  <c r="B18" i="197"/>
  <c r="S18" i="197" s="1"/>
  <c r="W17" i="197"/>
  <c r="V17" i="197"/>
  <c r="U17" i="197"/>
  <c r="H17" i="197"/>
  <c r="T17" i="197" s="1"/>
  <c r="B17" i="197"/>
  <c r="W16" i="197"/>
  <c r="V16" i="197"/>
  <c r="U16" i="197"/>
  <c r="H16" i="197"/>
  <c r="I16" i="197" s="1"/>
  <c r="B16" i="197"/>
  <c r="S16" i="197" s="1"/>
  <c r="W15" i="197"/>
  <c r="V15" i="197"/>
  <c r="U15" i="197"/>
  <c r="H15" i="197"/>
  <c r="T15" i="197" s="1"/>
  <c r="B15" i="197"/>
  <c r="S15" i="197" s="1"/>
  <c r="W14" i="197"/>
  <c r="V14" i="197"/>
  <c r="U14" i="197"/>
  <c r="H14" i="197"/>
  <c r="T14" i="197" s="1"/>
  <c r="B14" i="197"/>
  <c r="AO12" i="197"/>
  <c r="AJ12" i="197"/>
  <c r="P12" i="197"/>
  <c r="D9" i="197"/>
  <c r="D6" i="197"/>
  <c r="D5" i="197"/>
  <c r="D4" i="197"/>
  <c r="Q3" i="197"/>
  <c r="P2" i="197"/>
  <c r="W27" i="196"/>
  <c r="V27" i="196"/>
  <c r="U27" i="196"/>
  <c r="S27" i="196"/>
  <c r="H27" i="196"/>
  <c r="T27" i="196" s="1"/>
  <c r="B27" i="196"/>
  <c r="W26" i="196"/>
  <c r="V26" i="196"/>
  <c r="U26" i="196"/>
  <c r="H26" i="196"/>
  <c r="I26" i="196" s="1"/>
  <c r="B26" i="196"/>
  <c r="S26" i="196" s="1"/>
  <c r="AK25" i="196"/>
  <c r="W25" i="196"/>
  <c r="V25" i="196"/>
  <c r="U25" i="196"/>
  <c r="H25" i="196"/>
  <c r="T25" i="196" s="1"/>
  <c r="B25" i="196"/>
  <c r="S25" i="196" s="1"/>
  <c r="AK24" i="196"/>
  <c r="W24" i="196"/>
  <c r="V24" i="196"/>
  <c r="I24" i="196"/>
  <c r="H24" i="196"/>
  <c r="U24" i="196" s="1"/>
  <c r="B24" i="196"/>
  <c r="S24" i="196" s="1"/>
  <c r="W23" i="196"/>
  <c r="V23" i="196"/>
  <c r="U23" i="196"/>
  <c r="T23" i="196"/>
  <c r="S23" i="196"/>
  <c r="I23" i="196"/>
  <c r="H23" i="196"/>
  <c r="B23" i="196"/>
  <c r="AK23" i="196" s="1"/>
  <c r="W21" i="196"/>
  <c r="V21" i="196"/>
  <c r="U21" i="196"/>
  <c r="T21" i="196"/>
  <c r="S21" i="196"/>
  <c r="I21" i="196"/>
  <c r="H21" i="196"/>
  <c r="B21" i="196"/>
  <c r="W20" i="196"/>
  <c r="V20" i="196"/>
  <c r="U20" i="196"/>
  <c r="H20" i="196"/>
  <c r="I20" i="196" s="1"/>
  <c r="B20" i="196"/>
  <c r="S20" i="196" s="1"/>
  <c r="W19" i="196"/>
  <c r="V19" i="196"/>
  <c r="U19" i="196"/>
  <c r="H19" i="196"/>
  <c r="T19" i="196" s="1"/>
  <c r="B19" i="196"/>
  <c r="S19" i="196" s="1"/>
  <c r="AK18" i="196"/>
  <c r="W18" i="196"/>
  <c r="V18" i="196"/>
  <c r="H18" i="196"/>
  <c r="U18" i="196" s="1"/>
  <c r="B18" i="196"/>
  <c r="S18" i="196" s="1"/>
  <c r="W17" i="196"/>
  <c r="V17" i="196"/>
  <c r="U17" i="196"/>
  <c r="T17" i="196"/>
  <c r="I17" i="196"/>
  <c r="H17" i="196"/>
  <c r="B17" i="196"/>
  <c r="AK17" i="196" s="1"/>
  <c r="W16" i="196"/>
  <c r="V16" i="196"/>
  <c r="U16" i="196"/>
  <c r="T16" i="196"/>
  <c r="H16" i="196"/>
  <c r="I16" i="196" s="1"/>
  <c r="B16" i="196"/>
  <c r="AK16" i="196" s="1"/>
  <c r="W33" i="196"/>
  <c r="V33" i="196"/>
  <c r="U33" i="196"/>
  <c r="T33" i="196"/>
  <c r="I33" i="196"/>
  <c r="H33" i="196"/>
  <c r="B33" i="196"/>
  <c r="AK33" i="196" s="1"/>
  <c r="W32" i="196"/>
  <c r="V32" i="196"/>
  <c r="U32" i="196"/>
  <c r="H32" i="196"/>
  <c r="I32" i="196" s="1"/>
  <c r="B32" i="196"/>
  <c r="AK32" i="196" s="1"/>
  <c r="W31" i="196"/>
  <c r="V31" i="196"/>
  <c r="U31" i="196"/>
  <c r="H31" i="196"/>
  <c r="T31" i="196" s="1"/>
  <c r="B31" i="196"/>
  <c r="AK31" i="196" s="1"/>
  <c r="W30" i="196"/>
  <c r="V30" i="196"/>
  <c r="U30" i="196"/>
  <c r="H30" i="196"/>
  <c r="T30" i="196" s="1"/>
  <c r="B30" i="196"/>
  <c r="S30" i="196" s="1"/>
  <c r="W29" i="196"/>
  <c r="V29" i="196"/>
  <c r="H29" i="196"/>
  <c r="U29" i="196" s="1"/>
  <c r="B29" i="196"/>
  <c r="AK29" i="196" s="1"/>
  <c r="W28" i="196"/>
  <c r="V28" i="196"/>
  <c r="U28" i="196"/>
  <c r="S28" i="196"/>
  <c r="H28" i="196"/>
  <c r="I28" i="196" s="1"/>
  <c r="B28" i="196"/>
  <c r="AK28" i="196" s="1"/>
  <c r="W22" i="196"/>
  <c r="V22" i="196"/>
  <c r="U22" i="196"/>
  <c r="H22" i="196"/>
  <c r="T22" i="196" s="1"/>
  <c r="B22" i="196"/>
  <c r="W15" i="196"/>
  <c r="V15" i="196"/>
  <c r="U15" i="196"/>
  <c r="H15" i="196"/>
  <c r="T15" i="196" s="1"/>
  <c r="B15" i="196"/>
  <c r="AK15" i="196" s="1"/>
  <c r="W14" i="196"/>
  <c r="V14" i="196"/>
  <c r="U14" i="196"/>
  <c r="H14" i="196"/>
  <c r="T14" i="196" s="1"/>
  <c r="B14" i="196"/>
  <c r="AK14" i="196" s="1"/>
  <c r="AO12" i="196"/>
  <c r="AJ12" i="196"/>
  <c r="P12" i="196"/>
  <c r="D9" i="196"/>
  <c r="D6" i="196"/>
  <c r="D5" i="196"/>
  <c r="D4" i="196"/>
  <c r="Q3" i="196"/>
  <c r="P2" i="196"/>
  <c r="W22" i="195"/>
  <c r="V22" i="195"/>
  <c r="U22" i="195"/>
  <c r="H22" i="195"/>
  <c r="T22" i="195" s="1"/>
  <c r="B22" i="195"/>
  <c r="W21" i="195"/>
  <c r="V21" i="195"/>
  <c r="U21" i="195"/>
  <c r="H21" i="195"/>
  <c r="T21" i="195" s="1"/>
  <c r="B21" i="195"/>
  <c r="W20" i="195"/>
  <c r="V20" i="195"/>
  <c r="U20" i="195"/>
  <c r="H20" i="195"/>
  <c r="I20" i="195" s="1"/>
  <c r="B20" i="195"/>
  <c r="W19" i="195"/>
  <c r="V19" i="195"/>
  <c r="U19" i="195"/>
  <c r="H19" i="195"/>
  <c r="I19" i="195" s="1"/>
  <c r="B19" i="195"/>
  <c r="W18" i="195"/>
  <c r="V18" i="195"/>
  <c r="H18" i="195"/>
  <c r="U18" i="195" s="1"/>
  <c r="B18" i="195"/>
  <c r="W17" i="195"/>
  <c r="V17" i="195"/>
  <c r="U17" i="195"/>
  <c r="H17" i="195"/>
  <c r="T17" i="195" s="1"/>
  <c r="B17" i="195"/>
  <c r="W16" i="195"/>
  <c r="V16" i="195"/>
  <c r="U16" i="195"/>
  <c r="H16" i="195"/>
  <c r="T16" i="195" s="1"/>
  <c r="B16" i="195"/>
  <c r="W15" i="195"/>
  <c r="V15" i="195"/>
  <c r="U15" i="195"/>
  <c r="H15" i="195"/>
  <c r="I15" i="195" s="1"/>
  <c r="B15" i="195"/>
  <c r="W14" i="195"/>
  <c r="V14" i="195"/>
  <c r="U14" i="195"/>
  <c r="H14" i="195"/>
  <c r="T14" i="195" s="1"/>
  <c r="B14" i="195"/>
  <c r="AO12" i="195"/>
  <c r="AJ12" i="195"/>
  <c r="P12" i="195"/>
  <c r="D9" i="195"/>
  <c r="D6" i="195"/>
  <c r="D5" i="195"/>
  <c r="D4" i="195"/>
  <c r="Q3" i="195"/>
  <c r="P2" i="195"/>
  <c r="AK14" i="195" l="1"/>
  <c r="S19" i="195"/>
  <c r="S17" i="195"/>
  <c r="S21" i="195"/>
  <c r="S15" i="195"/>
  <c r="AK18" i="195"/>
  <c r="S18" i="199"/>
  <c r="T28" i="199"/>
  <c r="S17" i="200"/>
  <c r="AK18" i="200"/>
  <c r="S26" i="200"/>
  <c r="T26" i="200"/>
  <c r="S25" i="200"/>
  <c r="I21" i="200"/>
  <c r="T25" i="200"/>
  <c r="T24" i="200"/>
  <c r="T20" i="200"/>
  <c r="S21" i="200"/>
  <c r="I22" i="200"/>
  <c r="S20" i="200"/>
  <c r="S16" i="200"/>
  <c r="I17" i="200"/>
  <c r="I18" i="200"/>
  <c r="T16" i="200"/>
  <c r="AK19" i="200"/>
  <c r="AK22" i="200"/>
  <c r="S24" i="200"/>
  <c r="AK14" i="200"/>
  <c r="AK23" i="200"/>
  <c r="T14" i="200"/>
  <c r="I15" i="200"/>
  <c r="T18" i="200"/>
  <c r="I19" i="200"/>
  <c r="I23" i="200"/>
  <c r="S25" i="199"/>
  <c r="S23" i="199"/>
  <c r="S22" i="199"/>
  <c r="S17" i="199"/>
  <c r="S26" i="199"/>
  <c r="S21" i="199"/>
  <c r="S30" i="199"/>
  <c r="S15" i="199"/>
  <c r="S14" i="199"/>
  <c r="S19" i="199"/>
  <c r="S29" i="199"/>
  <c r="S28" i="199"/>
  <c r="I14" i="199"/>
  <c r="T17" i="199"/>
  <c r="I18" i="199"/>
  <c r="T21" i="199"/>
  <c r="I22" i="199"/>
  <c r="T25" i="199"/>
  <c r="I29" i="199"/>
  <c r="I30" i="199"/>
  <c r="I15" i="199"/>
  <c r="AK16" i="199"/>
  <c r="T18" i="199"/>
  <c r="I19" i="199"/>
  <c r="AK20" i="199"/>
  <c r="I23" i="199"/>
  <c r="AK24" i="199"/>
  <c r="I26" i="199"/>
  <c r="AK27" i="199"/>
  <c r="I16" i="199"/>
  <c r="AK17" i="199"/>
  <c r="I20" i="199"/>
  <c r="AK21" i="199"/>
  <c r="I24" i="199"/>
  <c r="AK25" i="199"/>
  <c r="I27" i="199"/>
  <c r="AK28" i="199"/>
  <c r="I19" i="198"/>
  <c r="AK30" i="198"/>
  <c r="S22" i="198"/>
  <c r="I24" i="198"/>
  <c r="T22" i="198"/>
  <c r="T23" i="198"/>
  <c r="S27" i="198"/>
  <c r="S21" i="198"/>
  <c r="S30" i="198"/>
  <c r="S31" i="198"/>
  <c r="S20" i="198"/>
  <c r="T30" i="198"/>
  <c r="AK24" i="198"/>
  <c r="I15" i="198"/>
  <c r="I29" i="198"/>
  <c r="I33" i="198"/>
  <c r="I27" i="198"/>
  <c r="T26" i="198"/>
  <c r="T16" i="198"/>
  <c r="T20" i="198"/>
  <c r="AK25" i="198"/>
  <c r="AK15" i="198"/>
  <c r="AK16" i="198"/>
  <c r="I25" i="198"/>
  <c r="AK26" i="198"/>
  <c r="S34" i="198"/>
  <c r="AK27" i="198"/>
  <c r="S16" i="198"/>
  <c r="S17" i="198"/>
  <c r="AK14" i="198"/>
  <c r="I17" i="198"/>
  <c r="AK18" i="198"/>
  <c r="I21" i="198"/>
  <c r="AK28" i="198"/>
  <c r="I31" i="198"/>
  <c r="AK32" i="198"/>
  <c r="I14" i="198"/>
  <c r="I18" i="198"/>
  <c r="AK19" i="198"/>
  <c r="I28" i="198"/>
  <c r="AK29" i="198"/>
  <c r="I32" i="198"/>
  <c r="AK33" i="198"/>
  <c r="AK34" i="198"/>
  <c r="T18" i="198"/>
  <c r="T25" i="197"/>
  <c r="T24" i="197"/>
  <c r="I28" i="197"/>
  <c r="S28" i="197"/>
  <c r="S17" i="197"/>
  <c r="I21" i="197"/>
  <c r="I17" i="197"/>
  <c r="T16" i="197"/>
  <c r="AK18" i="197"/>
  <c r="S21" i="197"/>
  <c r="T20" i="197"/>
  <c r="S25" i="197"/>
  <c r="AK22" i="197"/>
  <c r="I14" i="197"/>
  <c r="AK15" i="197"/>
  <c r="I18" i="197"/>
  <c r="AK19" i="197"/>
  <c r="I22" i="197"/>
  <c r="AK23" i="197"/>
  <c r="I26" i="197"/>
  <c r="AK27" i="197"/>
  <c r="S26" i="197"/>
  <c r="I15" i="197"/>
  <c r="AK16" i="197"/>
  <c r="T18" i="197"/>
  <c r="I19" i="197"/>
  <c r="AK20" i="197"/>
  <c r="I23" i="197"/>
  <c r="AK24" i="197"/>
  <c r="I27" i="197"/>
  <c r="S14" i="197"/>
  <c r="AK14" i="197"/>
  <c r="AK17" i="197"/>
  <c r="AK21" i="197"/>
  <c r="AK25" i="197"/>
  <c r="AK28" i="197"/>
  <c r="AK15" i="195"/>
  <c r="I14" i="196"/>
  <c r="I29" i="196"/>
  <c r="I27" i="196"/>
  <c r="T29" i="196"/>
  <c r="T26" i="196"/>
  <c r="T20" i="196"/>
  <c r="I22" i="196"/>
  <c r="I18" i="196"/>
  <c r="T24" i="196"/>
  <c r="I25" i="196"/>
  <c r="AK26" i="196"/>
  <c r="AK22" i="196"/>
  <c r="S16" i="196"/>
  <c r="AK27" i="196"/>
  <c r="S31" i="196"/>
  <c r="S14" i="196"/>
  <c r="S17" i="196"/>
  <c r="AK19" i="196"/>
  <c r="S22" i="196"/>
  <c r="T18" i="196"/>
  <c r="I19" i="196"/>
  <c r="AK20" i="196"/>
  <c r="AK30" i="196"/>
  <c r="S29" i="196"/>
  <c r="S32" i="196"/>
  <c r="S33" i="196"/>
  <c r="AK21" i="196"/>
  <c r="T28" i="196"/>
  <c r="I15" i="196"/>
  <c r="S15" i="196"/>
  <c r="T32" i="196"/>
  <c r="I30" i="196"/>
  <c r="I31" i="196"/>
  <c r="T20" i="195"/>
  <c r="I17" i="195"/>
  <c r="I18" i="195"/>
  <c r="I16" i="195"/>
  <c r="S18" i="195"/>
  <c r="T19" i="195"/>
  <c r="I21" i="195"/>
  <c r="I14" i="195"/>
  <c r="S14" i="195"/>
  <c r="AK17" i="195"/>
  <c r="T15" i="195"/>
  <c r="AK21" i="195"/>
  <c r="I22" i="195"/>
  <c r="S16" i="195"/>
  <c r="S20" i="195"/>
  <c r="S22" i="195"/>
  <c r="AK16" i="195"/>
  <c r="T18" i="195"/>
  <c r="AK20" i="195"/>
  <c r="AK22" i="195"/>
  <c r="AK19" i="195"/>
  <c r="H14" i="186" l="1"/>
  <c r="AU32" i="194"/>
  <c r="AP32" i="194"/>
  <c r="W32" i="194"/>
  <c r="V32" i="194"/>
  <c r="U32" i="194"/>
  <c r="S32" i="194"/>
  <c r="H32" i="194"/>
  <c r="I32" i="194" s="1"/>
  <c r="B32" i="194"/>
  <c r="AK32" i="194" s="1"/>
  <c r="AP31" i="194"/>
  <c r="W31" i="194"/>
  <c r="V31" i="194"/>
  <c r="U31" i="194"/>
  <c r="T31" i="194"/>
  <c r="H31" i="194"/>
  <c r="I31" i="194" s="1"/>
  <c r="B31" i="194"/>
  <c r="S31" i="194" s="1"/>
  <c r="AK30" i="194"/>
  <c r="W30" i="194"/>
  <c r="V30" i="194"/>
  <c r="U30" i="194"/>
  <c r="H30" i="194"/>
  <c r="T30" i="194" s="1"/>
  <c r="B30" i="194"/>
  <c r="AP30" i="194" s="1"/>
  <c r="AU29" i="194"/>
  <c r="W29" i="194"/>
  <c r="V29" i="194"/>
  <c r="U29" i="194"/>
  <c r="T29" i="194"/>
  <c r="S29" i="194"/>
  <c r="I29" i="194"/>
  <c r="H29" i="194"/>
  <c r="B29" i="194"/>
  <c r="AP29" i="194" s="1"/>
  <c r="W28" i="194"/>
  <c r="V28" i="194"/>
  <c r="U28" i="194"/>
  <c r="I28" i="194"/>
  <c r="H28" i="194"/>
  <c r="T28" i="194" s="1"/>
  <c r="B28" i="194"/>
  <c r="S28" i="194" s="1"/>
  <c r="AK27" i="194"/>
  <c r="W27" i="194"/>
  <c r="V27" i="194"/>
  <c r="U27" i="194"/>
  <c r="H27" i="194"/>
  <c r="I27" i="194" s="1"/>
  <c r="B27" i="194"/>
  <c r="AU27" i="194" s="1"/>
  <c r="W26" i="194"/>
  <c r="V26" i="194"/>
  <c r="U26" i="194"/>
  <c r="T26" i="194"/>
  <c r="S26" i="194"/>
  <c r="H26" i="194"/>
  <c r="I26" i="194" s="1"/>
  <c r="B26" i="194"/>
  <c r="AU26" i="194" s="1"/>
  <c r="AK25" i="194"/>
  <c r="W25" i="194"/>
  <c r="V25" i="194"/>
  <c r="U25" i="194"/>
  <c r="H25" i="194"/>
  <c r="T25" i="194" s="1"/>
  <c r="B25" i="194"/>
  <c r="S25" i="194" s="1"/>
  <c r="AU24" i="194"/>
  <c r="AP24" i="194"/>
  <c r="W24" i="194"/>
  <c r="V24" i="194"/>
  <c r="S24" i="194"/>
  <c r="H24" i="194"/>
  <c r="U24" i="194" s="1"/>
  <c r="B24" i="194"/>
  <c r="AK24" i="194" s="1"/>
  <c r="AP23" i="194"/>
  <c r="W23" i="194"/>
  <c r="V23" i="194"/>
  <c r="U23" i="194"/>
  <c r="T23" i="194"/>
  <c r="H23" i="194"/>
  <c r="I23" i="194" s="1"/>
  <c r="B23" i="194"/>
  <c r="S23" i="194" s="1"/>
  <c r="W22" i="194"/>
  <c r="V22" i="194"/>
  <c r="U22" i="194"/>
  <c r="H22" i="194"/>
  <c r="T22" i="194" s="1"/>
  <c r="B22" i="194"/>
  <c r="S22" i="194" s="1"/>
  <c r="AU21" i="194"/>
  <c r="W21" i="194"/>
  <c r="V21" i="194"/>
  <c r="U21" i="194"/>
  <c r="T21" i="194"/>
  <c r="S21" i="194"/>
  <c r="I21" i="194"/>
  <c r="H21" i="194"/>
  <c r="B21" i="194"/>
  <c r="AP21" i="194" s="1"/>
  <c r="AU20" i="194"/>
  <c r="W20" i="194"/>
  <c r="V20" i="194"/>
  <c r="U20" i="194"/>
  <c r="I20" i="194"/>
  <c r="H20" i="194"/>
  <c r="T20" i="194" s="1"/>
  <c r="B20" i="194"/>
  <c r="S20" i="194" s="1"/>
  <c r="AK19" i="194"/>
  <c r="W19" i="194"/>
  <c r="V19" i="194"/>
  <c r="U19" i="194"/>
  <c r="H19" i="194"/>
  <c r="T19" i="194" s="1"/>
  <c r="B19" i="194"/>
  <c r="AP19" i="194" s="1"/>
  <c r="W18" i="194"/>
  <c r="V18" i="194"/>
  <c r="U18" i="194"/>
  <c r="T18" i="194"/>
  <c r="S18" i="194"/>
  <c r="H18" i="194"/>
  <c r="I18" i="194" s="1"/>
  <c r="B18" i="194"/>
  <c r="AU18" i="194" s="1"/>
  <c r="AK17" i="194"/>
  <c r="W17" i="194"/>
  <c r="V17" i="194"/>
  <c r="U17" i="194"/>
  <c r="H17" i="194"/>
  <c r="T17" i="194" s="1"/>
  <c r="B17" i="194"/>
  <c r="S17" i="194" s="1"/>
  <c r="AU16" i="194"/>
  <c r="AP16" i="194"/>
  <c r="W16" i="194"/>
  <c r="V16" i="194"/>
  <c r="U16" i="194"/>
  <c r="S16" i="194"/>
  <c r="H16" i="194"/>
  <c r="I16" i="194" s="1"/>
  <c r="B16" i="194"/>
  <c r="AK16" i="194" s="1"/>
  <c r="AP15" i="194"/>
  <c r="W15" i="194"/>
  <c r="V15" i="194"/>
  <c r="U15" i="194"/>
  <c r="T15" i="194"/>
  <c r="H15" i="194"/>
  <c r="I15" i="194" s="1"/>
  <c r="B15" i="194"/>
  <c r="S15" i="194" s="1"/>
  <c r="W14" i="194"/>
  <c r="V14" i="194"/>
  <c r="U14" i="194"/>
  <c r="H14" i="194"/>
  <c r="T14" i="194" s="1"/>
  <c r="B14" i="194"/>
  <c r="AP14" i="194" s="1"/>
  <c r="AT12" i="194"/>
  <c r="AO12" i="194"/>
  <c r="AJ12" i="194"/>
  <c r="P12" i="194"/>
  <c r="D9" i="194"/>
  <c r="Q3" i="194"/>
  <c r="P2" i="194"/>
  <c r="W32" i="193"/>
  <c r="V32" i="193"/>
  <c r="U32" i="193"/>
  <c r="H32" i="193"/>
  <c r="T32" i="193" s="1"/>
  <c r="B32" i="193"/>
  <c r="AP32" i="193" s="1"/>
  <c r="W31" i="193"/>
  <c r="V31" i="193"/>
  <c r="U31" i="193"/>
  <c r="H31" i="193"/>
  <c r="T31" i="193" s="1"/>
  <c r="B31" i="193"/>
  <c r="AU31" i="193" s="1"/>
  <c r="W30" i="193"/>
  <c r="V30" i="193"/>
  <c r="U30" i="193"/>
  <c r="H30" i="193"/>
  <c r="T30" i="193" s="1"/>
  <c r="B30" i="193"/>
  <c r="AK30" i="193" s="1"/>
  <c r="W29" i="193"/>
  <c r="V29" i="193"/>
  <c r="U29" i="193"/>
  <c r="H29" i="193"/>
  <c r="T29" i="193" s="1"/>
  <c r="B29" i="193"/>
  <c r="S29" i="193" s="1"/>
  <c r="AK28" i="193"/>
  <c r="W28" i="193"/>
  <c r="V28" i="193"/>
  <c r="U28" i="193"/>
  <c r="H28" i="193"/>
  <c r="T28" i="193" s="1"/>
  <c r="B28" i="193"/>
  <c r="S28" i="193" s="1"/>
  <c r="W27" i="193"/>
  <c r="V27" i="193"/>
  <c r="U27" i="193"/>
  <c r="H27" i="193"/>
  <c r="I27" i="193" s="1"/>
  <c r="B27" i="193"/>
  <c r="AU27" i="193" s="1"/>
  <c r="AK26" i="193"/>
  <c r="W26" i="193"/>
  <c r="V26" i="193"/>
  <c r="U26" i="193"/>
  <c r="H26" i="193"/>
  <c r="T26" i="193" s="1"/>
  <c r="B26" i="193"/>
  <c r="S26" i="193" s="1"/>
  <c r="AU25" i="193"/>
  <c r="AP25" i="193"/>
  <c r="W25" i="193"/>
  <c r="V25" i="193"/>
  <c r="U25" i="193"/>
  <c r="S25" i="193"/>
  <c r="H25" i="193"/>
  <c r="T25" i="193" s="1"/>
  <c r="B25" i="193"/>
  <c r="AK25" i="193" s="1"/>
  <c r="W24" i="193"/>
  <c r="V24" i="193"/>
  <c r="H24" i="193"/>
  <c r="I24" i="193" s="1"/>
  <c r="B24" i="193"/>
  <c r="S24" i="193" s="1"/>
  <c r="W23" i="193"/>
  <c r="V23" i="193"/>
  <c r="H23" i="193"/>
  <c r="U23" i="193" s="1"/>
  <c r="B23" i="193"/>
  <c r="S23" i="193" s="1"/>
  <c r="AP22" i="193"/>
  <c r="W22" i="193"/>
  <c r="V22" i="193"/>
  <c r="U22" i="193"/>
  <c r="H22" i="193"/>
  <c r="T22" i="193" s="1"/>
  <c r="B22" i="193"/>
  <c r="AK22" i="193" s="1"/>
  <c r="W21" i="193"/>
  <c r="V21" i="193"/>
  <c r="U21" i="193"/>
  <c r="H21" i="193"/>
  <c r="T21" i="193" s="1"/>
  <c r="B21" i="193"/>
  <c r="S21" i="193" s="1"/>
  <c r="AK20" i="193"/>
  <c r="W20" i="193"/>
  <c r="V20" i="193"/>
  <c r="U20" i="193"/>
  <c r="H20" i="193"/>
  <c r="I20" i="193" s="1"/>
  <c r="B20" i="193"/>
  <c r="S20" i="193" s="1"/>
  <c r="W19" i="193"/>
  <c r="V19" i="193"/>
  <c r="U19" i="193"/>
  <c r="T19" i="193"/>
  <c r="S19" i="193"/>
  <c r="H19" i="193"/>
  <c r="I19" i="193" s="1"/>
  <c r="B19" i="193"/>
  <c r="AP19" i="193" s="1"/>
  <c r="W18" i="193"/>
  <c r="V18" i="193"/>
  <c r="H18" i="193"/>
  <c r="U18" i="193" s="1"/>
  <c r="B18" i="193"/>
  <c r="S18" i="193" s="1"/>
  <c r="AU17" i="193"/>
  <c r="W17" i="193"/>
  <c r="V17" i="193"/>
  <c r="U17" i="193"/>
  <c r="S17" i="193"/>
  <c r="H17" i="193"/>
  <c r="T17" i="193" s="1"/>
  <c r="B17" i="193"/>
  <c r="AK17" i="193" s="1"/>
  <c r="W16" i="193"/>
  <c r="V16" i="193"/>
  <c r="U16" i="193"/>
  <c r="H16" i="193"/>
  <c r="I16" i="193" s="1"/>
  <c r="B16" i="193"/>
  <c r="S16" i="193" s="1"/>
  <c r="AK15" i="193"/>
  <c r="W15" i="193"/>
  <c r="V15" i="193"/>
  <c r="U15" i="193"/>
  <c r="H15" i="193"/>
  <c r="T15" i="193" s="1"/>
  <c r="B15" i="193"/>
  <c r="S15" i="193" s="1"/>
  <c r="W14" i="193"/>
  <c r="V14" i="193"/>
  <c r="U14" i="193"/>
  <c r="H14" i="193"/>
  <c r="T14" i="193" s="1"/>
  <c r="B14" i="193"/>
  <c r="AK14" i="193" s="1"/>
  <c r="AT12" i="193"/>
  <c r="AO12" i="193"/>
  <c r="AJ12" i="193"/>
  <c r="P12" i="193"/>
  <c r="D9" i="193"/>
  <c r="Q3" i="193"/>
  <c r="P2" i="193"/>
  <c r="AD6" i="25"/>
  <c r="I24" i="194" l="1"/>
  <c r="I19" i="194"/>
  <c r="AP22" i="194"/>
  <c r="I14" i="194"/>
  <c r="AU14" i="194"/>
  <c r="T16" i="194"/>
  <c r="AP17" i="194"/>
  <c r="S19" i="194"/>
  <c r="AK20" i="194"/>
  <c r="I22" i="194"/>
  <c r="AU22" i="194"/>
  <c r="T24" i="194"/>
  <c r="AP25" i="194"/>
  <c r="S27" i="194"/>
  <c r="AK28" i="194"/>
  <c r="I30" i="194"/>
  <c r="AU30" i="194"/>
  <c r="T32" i="194"/>
  <c r="AK22" i="194"/>
  <c r="AP27" i="194"/>
  <c r="S14" i="194"/>
  <c r="AK15" i="194"/>
  <c r="I17" i="194"/>
  <c r="AU17" i="194"/>
  <c r="AP20" i="194"/>
  <c r="AK23" i="194"/>
  <c r="I25" i="194"/>
  <c r="AU25" i="194"/>
  <c r="T27" i="194"/>
  <c r="AP28" i="194"/>
  <c r="S30" i="194"/>
  <c r="AK31" i="194"/>
  <c r="AU19" i="194"/>
  <c r="AK26" i="194"/>
  <c r="AU28" i="194"/>
  <c r="AK14" i="194"/>
  <c r="AU15" i="194"/>
  <c r="AP18" i="194"/>
  <c r="AK21" i="194"/>
  <c r="AU23" i="194"/>
  <c r="AP26" i="194"/>
  <c r="AK29" i="194"/>
  <c r="AU31" i="194"/>
  <c r="AK18" i="194"/>
  <c r="I30" i="193"/>
  <c r="T24" i="193"/>
  <c r="I32" i="193"/>
  <c r="T27" i="193"/>
  <c r="U24" i="193"/>
  <c r="AP30" i="193"/>
  <c r="AU32" i="193"/>
  <c r="AU30" i="193"/>
  <c r="S30" i="193"/>
  <c r="S32" i="193"/>
  <c r="AP14" i="193"/>
  <c r="AU22" i="193"/>
  <c r="I14" i="193"/>
  <c r="T16" i="193"/>
  <c r="AK18" i="193"/>
  <c r="S22" i="193"/>
  <c r="I22" i="193"/>
  <c r="AU19" i="193"/>
  <c r="I28" i="193"/>
  <c r="AU14" i="193"/>
  <c r="S14" i="193"/>
  <c r="AP17" i="193"/>
  <c r="S27" i="193"/>
  <c r="AP31" i="193"/>
  <c r="I17" i="193"/>
  <c r="AP20" i="193"/>
  <c r="AK23" i="193"/>
  <c r="I25" i="193"/>
  <c r="AP28" i="193"/>
  <c r="AK31" i="193"/>
  <c r="AU20" i="193"/>
  <c r="AU28" i="193"/>
  <c r="AP23" i="193"/>
  <c r="AK21" i="193"/>
  <c r="I23" i="193"/>
  <c r="AU23" i="193"/>
  <c r="AP26" i="193"/>
  <c r="AK29" i="193"/>
  <c r="I31" i="193"/>
  <c r="AP15" i="193"/>
  <c r="I15" i="193"/>
  <c r="AU18" i="193"/>
  <c r="T20" i="193"/>
  <c r="AP21" i="193"/>
  <c r="AK24" i="193"/>
  <c r="I26" i="193"/>
  <c r="AU26" i="193"/>
  <c r="AP29" i="193"/>
  <c r="S31" i="193"/>
  <c r="AU15" i="193"/>
  <c r="AP18" i="193"/>
  <c r="AK16" i="193"/>
  <c r="I18" i="193"/>
  <c r="AP16" i="193"/>
  <c r="AK19" i="193"/>
  <c r="I21" i="193"/>
  <c r="AU21" i="193"/>
  <c r="T23" i="193"/>
  <c r="AP24" i="193"/>
  <c r="AK27" i="193"/>
  <c r="I29" i="193"/>
  <c r="AU29" i="193"/>
  <c r="AU16" i="193"/>
  <c r="T18" i="193"/>
  <c r="AU24" i="193"/>
  <c r="AP27" i="193"/>
  <c r="AK32" i="193"/>
  <c r="W27" i="192"/>
  <c r="V27" i="192"/>
  <c r="U27" i="192"/>
  <c r="H27" i="192"/>
  <c r="T27" i="192" s="1"/>
  <c r="B27" i="192"/>
  <c r="S27" i="192" s="1"/>
  <c r="W26" i="192"/>
  <c r="V26" i="192"/>
  <c r="U26" i="192"/>
  <c r="S26" i="192"/>
  <c r="H26" i="192"/>
  <c r="I26" i="192" s="1"/>
  <c r="B26" i="192"/>
  <c r="AK26" i="192" s="1"/>
  <c r="W25" i="192"/>
  <c r="V25" i="192"/>
  <c r="U25" i="192"/>
  <c r="T25" i="192"/>
  <c r="I25" i="192"/>
  <c r="H25" i="192"/>
  <c r="B25" i="192"/>
  <c r="S25" i="192" s="1"/>
  <c r="AK24" i="192"/>
  <c r="W24" i="192"/>
  <c r="V24" i="192"/>
  <c r="U24" i="192"/>
  <c r="H24" i="192"/>
  <c r="T24" i="192" s="1"/>
  <c r="B24" i="192"/>
  <c r="S24" i="192" s="1"/>
  <c r="W23" i="192"/>
  <c r="V23" i="192"/>
  <c r="U23" i="192"/>
  <c r="T23" i="192"/>
  <c r="S23" i="192"/>
  <c r="I23" i="192"/>
  <c r="H23" i="192"/>
  <c r="B23" i="192"/>
  <c r="W22" i="192"/>
  <c r="V22" i="192"/>
  <c r="U22" i="192"/>
  <c r="H22" i="192"/>
  <c r="T22" i="192" s="1"/>
  <c r="B22" i="192"/>
  <c r="S22" i="192" s="1"/>
  <c r="AK21" i="192"/>
  <c r="W21" i="192"/>
  <c r="V21" i="192"/>
  <c r="H21" i="192"/>
  <c r="U21" i="192" s="1"/>
  <c r="B21" i="192"/>
  <c r="W20" i="192"/>
  <c r="V20" i="192"/>
  <c r="U20" i="192"/>
  <c r="T20" i="192"/>
  <c r="S20" i="192"/>
  <c r="H20" i="192"/>
  <c r="I20" i="192" s="1"/>
  <c r="B20" i="192"/>
  <c r="AK20" i="192" s="1"/>
  <c r="W19" i="192"/>
  <c r="V19" i="192"/>
  <c r="T19" i="192"/>
  <c r="H19" i="192"/>
  <c r="U19" i="192" s="1"/>
  <c r="B19" i="192"/>
  <c r="S19" i="192" s="1"/>
  <c r="W18" i="192"/>
  <c r="V18" i="192"/>
  <c r="U18" i="192"/>
  <c r="S18" i="192"/>
  <c r="H18" i="192"/>
  <c r="T18" i="192" s="1"/>
  <c r="B18" i="192"/>
  <c r="AK18" i="192" s="1"/>
  <c r="W17" i="192"/>
  <c r="V17" i="192"/>
  <c r="U17" i="192"/>
  <c r="T17" i="192"/>
  <c r="I17" i="192"/>
  <c r="H17" i="192"/>
  <c r="B17" i="192"/>
  <c r="S17" i="192" s="1"/>
  <c r="AK16" i="192"/>
  <c r="W16" i="192"/>
  <c r="V16" i="192"/>
  <c r="U16" i="192"/>
  <c r="H16" i="192"/>
  <c r="T16" i="192" s="1"/>
  <c r="B16" i="192"/>
  <c r="W15" i="192"/>
  <c r="V15" i="192"/>
  <c r="U15" i="192"/>
  <c r="T15" i="192"/>
  <c r="S15" i="192"/>
  <c r="I15" i="192"/>
  <c r="H15" i="192"/>
  <c r="B15" i="192"/>
  <c r="W14" i="192"/>
  <c r="V14" i="192"/>
  <c r="U14" i="192"/>
  <c r="S14" i="192"/>
  <c r="H14" i="192"/>
  <c r="T14" i="192" s="1"/>
  <c r="B14" i="192"/>
  <c r="AT12" i="192"/>
  <c r="AO12" i="192"/>
  <c r="AJ12" i="192"/>
  <c r="P12" i="192"/>
  <c r="D9" i="192"/>
  <c r="Q3" i="192"/>
  <c r="P2" i="192"/>
  <c r="W25" i="191"/>
  <c r="V25" i="191"/>
  <c r="U25" i="191"/>
  <c r="S25" i="191"/>
  <c r="H25" i="191"/>
  <c r="I25" i="191" s="1"/>
  <c r="B25" i="191"/>
  <c r="W27" i="191"/>
  <c r="V27" i="191"/>
  <c r="U27" i="191"/>
  <c r="H27" i="191"/>
  <c r="T27" i="191" s="1"/>
  <c r="B27" i="191"/>
  <c r="S27" i="191" s="1"/>
  <c r="W26" i="191"/>
  <c r="V26" i="191"/>
  <c r="U26" i="191"/>
  <c r="H26" i="191"/>
  <c r="T26" i="191" s="1"/>
  <c r="B26" i="191"/>
  <c r="AK26" i="191" s="1"/>
  <c r="W24" i="191"/>
  <c r="V24" i="191"/>
  <c r="U24" i="191"/>
  <c r="T24" i="191"/>
  <c r="H24" i="191"/>
  <c r="I24" i="191" s="1"/>
  <c r="B24" i="191"/>
  <c r="S24" i="191" s="1"/>
  <c r="W23" i="191"/>
  <c r="V23" i="191"/>
  <c r="U23" i="191"/>
  <c r="H23" i="191"/>
  <c r="T23" i="191" s="1"/>
  <c r="B23" i="191"/>
  <c r="S23" i="191" s="1"/>
  <c r="W22" i="191"/>
  <c r="V22" i="191"/>
  <c r="U22" i="191"/>
  <c r="T22" i="191"/>
  <c r="S22" i="191"/>
  <c r="I22" i="191"/>
  <c r="H22" i="191"/>
  <c r="B22" i="191"/>
  <c r="W21" i="191"/>
  <c r="V21" i="191"/>
  <c r="U21" i="191"/>
  <c r="H21" i="191"/>
  <c r="T21" i="191" s="1"/>
  <c r="B21" i="191"/>
  <c r="S21" i="191" s="1"/>
  <c r="W20" i="191"/>
  <c r="V20" i="191"/>
  <c r="U20" i="191"/>
  <c r="I20" i="191"/>
  <c r="H20" i="191"/>
  <c r="T20" i="191" s="1"/>
  <c r="B20" i="191"/>
  <c r="S20" i="191" s="1"/>
  <c r="W19" i="191"/>
  <c r="V19" i="191"/>
  <c r="U19" i="191"/>
  <c r="T19" i="191"/>
  <c r="I19" i="191"/>
  <c r="H19" i="191"/>
  <c r="B19" i="191"/>
  <c r="AK18" i="191"/>
  <c r="W18" i="191"/>
  <c r="V18" i="191"/>
  <c r="U18" i="191"/>
  <c r="H18" i="191"/>
  <c r="T18" i="191" s="1"/>
  <c r="B18" i="191"/>
  <c r="S18" i="191" s="1"/>
  <c r="W17" i="191"/>
  <c r="V17" i="191"/>
  <c r="U17" i="191"/>
  <c r="H17" i="191"/>
  <c r="T17" i="191" s="1"/>
  <c r="B17" i="191"/>
  <c r="AK17" i="191" s="1"/>
  <c r="W16" i="191"/>
  <c r="V16" i="191"/>
  <c r="U16" i="191"/>
  <c r="T16" i="191"/>
  <c r="H16" i="191"/>
  <c r="I16" i="191" s="1"/>
  <c r="B16" i="191"/>
  <c r="S16" i="191" s="1"/>
  <c r="W15" i="191"/>
  <c r="V15" i="191"/>
  <c r="U15" i="191"/>
  <c r="H15" i="191"/>
  <c r="T15" i="191" s="1"/>
  <c r="B15" i="191"/>
  <c r="W14" i="191"/>
  <c r="V14" i="191"/>
  <c r="U14" i="191"/>
  <c r="T14" i="191"/>
  <c r="S14" i="191"/>
  <c r="I14" i="191"/>
  <c r="H14" i="191"/>
  <c r="B14" i="191"/>
  <c r="AK14" i="191" s="1"/>
  <c r="AT12" i="191"/>
  <c r="AO12" i="191"/>
  <c r="AJ12" i="191"/>
  <c r="P12" i="191"/>
  <c r="D9" i="191"/>
  <c r="Q3" i="191"/>
  <c r="P2" i="191"/>
  <c r="I18" i="192" l="1"/>
  <c r="AK19" i="192"/>
  <c r="I21" i="192"/>
  <c r="AK27" i="192"/>
  <c r="AK14" i="192"/>
  <c r="I16" i="192"/>
  <c r="S21" i="192"/>
  <c r="AK22" i="192"/>
  <c r="I24" i="192"/>
  <c r="T26" i="192"/>
  <c r="S16" i="192"/>
  <c r="AK17" i="192"/>
  <c r="I19" i="192"/>
  <c r="T21" i="192"/>
  <c r="AK25" i="192"/>
  <c r="I27" i="192"/>
  <c r="I14" i="192"/>
  <c r="I22" i="192"/>
  <c r="AK15" i="192"/>
  <c r="AK23" i="192"/>
  <c r="AK20" i="191"/>
  <c r="T25" i="191"/>
  <c r="AK25" i="191"/>
  <c r="S19" i="191"/>
  <c r="S17" i="191"/>
  <c r="S26" i="191"/>
  <c r="AK15" i="191"/>
  <c r="I17" i="191"/>
  <c r="AK23" i="191"/>
  <c r="I26" i="191"/>
  <c r="AK27" i="191"/>
  <c r="AK21" i="191"/>
  <c r="I23" i="191"/>
  <c r="I15" i="191"/>
  <c r="S15" i="191"/>
  <c r="AK16" i="191"/>
  <c r="I18" i="191"/>
  <c r="AK24" i="191"/>
  <c r="I27" i="191"/>
  <c r="AK19" i="191"/>
  <c r="I21" i="191"/>
  <c r="AK22" i="191"/>
  <c r="W26" i="190"/>
  <c r="V26" i="190"/>
  <c r="U26" i="190"/>
  <c r="H26" i="190"/>
  <c r="T26" i="190" s="1"/>
  <c r="B26" i="190"/>
  <c r="S26" i="190" s="1"/>
  <c r="W25" i="190"/>
  <c r="V25" i="190"/>
  <c r="U25" i="190"/>
  <c r="S25" i="190"/>
  <c r="H25" i="190"/>
  <c r="T25" i="190" s="1"/>
  <c r="B25" i="190"/>
  <c r="AK25" i="190" s="1"/>
  <c r="W24" i="190"/>
  <c r="V24" i="190"/>
  <c r="U24" i="190"/>
  <c r="T24" i="190"/>
  <c r="H24" i="190"/>
  <c r="I24" i="190" s="1"/>
  <c r="B24" i="190"/>
  <c r="S24" i="190" s="1"/>
  <c r="W23" i="190"/>
  <c r="V23" i="190"/>
  <c r="U23" i="190"/>
  <c r="H23" i="190"/>
  <c r="T23" i="190" s="1"/>
  <c r="B23" i="190"/>
  <c r="S23" i="190" s="1"/>
  <c r="W22" i="190"/>
  <c r="V22" i="190"/>
  <c r="U22" i="190"/>
  <c r="T22" i="190"/>
  <c r="S22" i="190"/>
  <c r="I22" i="190"/>
  <c r="H22" i="190"/>
  <c r="B22" i="190"/>
  <c r="W21" i="190"/>
  <c r="V21" i="190"/>
  <c r="U21" i="190"/>
  <c r="H21" i="190"/>
  <c r="T21" i="190" s="1"/>
  <c r="B21" i="190"/>
  <c r="S21" i="190" s="1"/>
  <c r="W20" i="190"/>
  <c r="V20" i="190"/>
  <c r="U20" i="190"/>
  <c r="I20" i="190"/>
  <c r="H20" i="190"/>
  <c r="T20" i="190" s="1"/>
  <c r="B20" i="190"/>
  <c r="AK20" i="190" s="1"/>
  <c r="W19" i="190"/>
  <c r="V19" i="190"/>
  <c r="U19" i="190"/>
  <c r="T19" i="190"/>
  <c r="S19" i="190"/>
  <c r="H19" i="190"/>
  <c r="I19" i="190" s="1"/>
  <c r="B19" i="190"/>
  <c r="W18" i="190"/>
  <c r="V18" i="190"/>
  <c r="U18" i="190"/>
  <c r="H18" i="190"/>
  <c r="T18" i="190" s="1"/>
  <c r="B18" i="190"/>
  <c r="S18" i="190" s="1"/>
  <c r="W17" i="190"/>
  <c r="V17" i="190"/>
  <c r="U17" i="190"/>
  <c r="S17" i="190"/>
  <c r="H17" i="190"/>
  <c r="T17" i="190" s="1"/>
  <c r="B17" i="190"/>
  <c r="AK17" i="190" s="1"/>
  <c r="W16" i="190"/>
  <c r="V16" i="190"/>
  <c r="U16" i="190"/>
  <c r="T16" i="190"/>
  <c r="I16" i="190"/>
  <c r="H16" i="190"/>
  <c r="B16" i="190"/>
  <c r="S16" i="190" s="1"/>
  <c r="W15" i="190"/>
  <c r="V15" i="190"/>
  <c r="U15" i="190"/>
  <c r="H15" i="190"/>
  <c r="T15" i="190" s="1"/>
  <c r="B15" i="190"/>
  <c r="S15" i="190" s="1"/>
  <c r="W14" i="190"/>
  <c r="V14" i="190"/>
  <c r="U14" i="190"/>
  <c r="T14" i="190"/>
  <c r="S14" i="190"/>
  <c r="I14" i="190"/>
  <c r="H14" i="190"/>
  <c r="B14" i="190"/>
  <c r="AT12" i="190"/>
  <c r="AO12" i="190"/>
  <c r="AJ12" i="190"/>
  <c r="P12" i="190"/>
  <c r="D9" i="190"/>
  <c r="Q3" i="190"/>
  <c r="P2" i="190"/>
  <c r="H27" i="185"/>
  <c r="I27" i="185" s="1"/>
  <c r="H26" i="185"/>
  <c r="I26" i="185" s="1"/>
  <c r="H25" i="185"/>
  <c r="I25" i="185" s="1"/>
  <c r="H24" i="185"/>
  <c r="I24" i="185" s="1"/>
  <c r="H23" i="185"/>
  <c r="I23" i="185" s="1"/>
  <c r="H22" i="185"/>
  <c r="I22" i="185" s="1"/>
  <c r="H21" i="185"/>
  <c r="I21" i="185" s="1"/>
  <c r="H20" i="185"/>
  <c r="I20" i="185" s="1"/>
  <c r="H19" i="185"/>
  <c r="I19" i="185" s="1"/>
  <c r="H18" i="185"/>
  <c r="I18" i="185" s="1"/>
  <c r="H17" i="185"/>
  <c r="I17" i="185" s="1"/>
  <c r="H16" i="185"/>
  <c r="I16" i="185" s="1"/>
  <c r="H15" i="185"/>
  <c r="I15" i="185" s="1"/>
  <c r="H14" i="185"/>
  <c r="I14" i="185" s="1"/>
  <c r="H34" i="184"/>
  <c r="I34" i="184" s="1"/>
  <c r="H33" i="184"/>
  <c r="I33" i="184" s="1"/>
  <c r="H32" i="184"/>
  <c r="I32" i="184" s="1"/>
  <c r="H31" i="184"/>
  <c r="I31" i="184" s="1"/>
  <c r="H30" i="184"/>
  <c r="I30" i="184" s="1"/>
  <c r="H29" i="184"/>
  <c r="I29" i="184" s="1"/>
  <c r="H28" i="184"/>
  <c r="I28" i="184" s="1"/>
  <c r="H27" i="184"/>
  <c r="I27" i="184" s="1"/>
  <c r="H26" i="184"/>
  <c r="I26" i="184" s="1"/>
  <c r="H25" i="184"/>
  <c r="I25" i="184" s="1"/>
  <c r="H24" i="184"/>
  <c r="I24" i="184" s="1"/>
  <c r="H23" i="184"/>
  <c r="I23" i="184" s="1"/>
  <c r="H22" i="184"/>
  <c r="I22" i="184" s="1"/>
  <c r="H21" i="184"/>
  <c r="I21" i="184" s="1"/>
  <c r="H20" i="184"/>
  <c r="I20" i="184" s="1"/>
  <c r="H19" i="184"/>
  <c r="I19" i="184" s="1"/>
  <c r="H18" i="184"/>
  <c r="I18" i="184" s="1"/>
  <c r="H17" i="184"/>
  <c r="I17" i="184" s="1"/>
  <c r="H16" i="184"/>
  <c r="I16" i="184" s="1"/>
  <c r="H15" i="184"/>
  <c r="I15" i="184" s="1"/>
  <c r="H14" i="184"/>
  <c r="I14" i="184" s="1"/>
  <c r="H26" i="183"/>
  <c r="I26" i="183" s="1"/>
  <c r="H25" i="183"/>
  <c r="I25" i="183" s="1"/>
  <c r="H24" i="183"/>
  <c r="I24" i="183" s="1"/>
  <c r="H23" i="183"/>
  <c r="I23" i="183" s="1"/>
  <c r="H22" i="183"/>
  <c r="I22" i="183" s="1"/>
  <c r="H21" i="183"/>
  <c r="I21" i="183" s="1"/>
  <c r="H20" i="183"/>
  <c r="I20" i="183" s="1"/>
  <c r="H19" i="183"/>
  <c r="I19" i="183" s="1"/>
  <c r="H18" i="183"/>
  <c r="I18" i="183" s="1"/>
  <c r="H17" i="183"/>
  <c r="I17" i="183" s="1"/>
  <c r="H16" i="183"/>
  <c r="I16" i="183" s="1"/>
  <c r="H15" i="183"/>
  <c r="I15" i="183" s="1"/>
  <c r="H14" i="183"/>
  <c r="I14" i="183" s="1"/>
  <c r="H33" i="182"/>
  <c r="I33" i="182" s="1"/>
  <c r="H32" i="182"/>
  <c r="I32" i="182" s="1"/>
  <c r="H31" i="182"/>
  <c r="I31" i="182" s="1"/>
  <c r="H30" i="182"/>
  <c r="I30" i="182" s="1"/>
  <c r="H29" i="182"/>
  <c r="I29" i="182" s="1"/>
  <c r="H28" i="182"/>
  <c r="I28" i="182" s="1"/>
  <c r="H27" i="182"/>
  <c r="I27" i="182" s="1"/>
  <c r="H26" i="182"/>
  <c r="I26" i="182" s="1"/>
  <c r="H25" i="182"/>
  <c r="I25" i="182" s="1"/>
  <c r="H24" i="182"/>
  <c r="I24" i="182" s="1"/>
  <c r="H23" i="182"/>
  <c r="I23" i="182" s="1"/>
  <c r="H22" i="182"/>
  <c r="I22" i="182" s="1"/>
  <c r="H21" i="182"/>
  <c r="I21" i="182" s="1"/>
  <c r="H20" i="182"/>
  <c r="I20" i="182" s="1"/>
  <c r="H19" i="182"/>
  <c r="I19" i="182" s="1"/>
  <c r="H18" i="182"/>
  <c r="I18" i="182" s="1"/>
  <c r="H17" i="182"/>
  <c r="I17" i="182" s="1"/>
  <c r="H16" i="182"/>
  <c r="I16" i="182" s="1"/>
  <c r="H15" i="182"/>
  <c r="I15" i="182" s="1"/>
  <c r="H14" i="182"/>
  <c r="I14" i="182" s="1"/>
  <c r="H45" i="181"/>
  <c r="I45" i="181" s="1"/>
  <c r="H44" i="181"/>
  <c r="I44" i="181" s="1"/>
  <c r="H43" i="181"/>
  <c r="I43" i="181" s="1"/>
  <c r="H42" i="181"/>
  <c r="I42" i="181" s="1"/>
  <c r="H41" i="181"/>
  <c r="I41" i="181" s="1"/>
  <c r="H36" i="181"/>
  <c r="I36" i="181" s="1"/>
  <c r="H35" i="181"/>
  <c r="I35" i="181" s="1"/>
  <c r="H34" i="181"/>
  <c r="I34" i="181" s="1"/>
  <c r="H33" i="181"/>
  <c r="I33" i="181" s="1"/>
  <c r="H32" i="181"/>
  <c r="I32" i="181" s="1"/>
  <c r="H31" i="181"/>
  <c r="I31" i="181" s="1"/>
  <c r="H30" i="181"/>
  <c r="I30" i="181" s="1"/>
  <c r="H29" i="181"/>
  <c r="I29" i="181" s="1"/>
  <c r="H28" i="181"/>
  <c r="I28" i="181" s="1"/>
  <c r="H27" i="181"/>
  <c r="I27" i="181" s="1"/>
  <c r="H26" i="181"/>
  <c r="I26" i="181" s="1"/>
  <c r="H25" i="181"/>
  <c r="I25" i="181" s="1"/>
  <c r="H24" i="181"/>
  <c r="I24" i="181" s="1"/>
  <c r="H23" i="181"/>
  <c r="I23" i="181" s="1"/>
  <c r="H22" i="181"/>
  <c r="I22" i="181" s="1"/>
  <c r="H21" i="181"/>
  <c r="I21" i="181" s="1"/>
  <c r="H20" i="181"/>
  <c r="I20" i="181" s="1"/>
  <c r="H19" i="181"/>
  <c r="I19" i="181" s="1"/>
  <c r="H18" i="181"/>
  <c r="I18" i="181" s="1"/>
  <c r="H17" i="181"/>
  <c r="I17" i="181" s="1"/>
  <c r="H16" i="181"/>
  <c r="I16" i="181" s="1"/>
  <c r="H15" i="181"/>
  <c r="I15" i="181" s="1"/>
  <c r="H14" i="181"/>
  <c r="I14" i="181" s="1"/>
  <c r="H27" i="180"/>
  <c r="I27" i="180" s="1"/>
  <c r="H26" i="180"/>
  <c r="I26" i="180" s="1"/>
  <c r="H25" i="180"/>
  <c r="I25" i="180" s="1"/>
  <c r="H24" i="180"/>
  <c r="I24" i="180" s="1"/>
  <c r="H23" i="180"/>
  <c r="I23" i="180" s="1"/>
  <c r="H22" i="180"/>
  <c r="I22" i="180" s="1"/>
  <c r="H21" i="180"/>
  <c r="I21" i="180" s="1"/>
  <c r="H20" i="180"/>
  <c r="I20" i="180" s="1"/>
  <c r="H19" i="180"/>
  <c r="I19" i="180" s="1"/>
  <c r="H18" i="180"/>
  <c r="I18" i="180" s="1"/>
  <c r="H17" i="180"/>
  <c r="I17" i="180" s="1"/>
  <c r="H16" i="180"/>
  <c r="I16" i="180" s="1"/>
  <c r="H15" i="180"/>
  <c r="I15" i="180" s="1"/>
  <c r="H14" i="180"/>
  <c r="I14" i="180" s="1"/>
  <c r="H39" i="179"/>
  <c r="I39" i="179" s="1"/>
  <c r="H38" i="179"/>
  <c r="I38" i="179" s="1"/>
  <c r="H37" i="179"/>
  <c r="I37" i="179" s="1"/>
  <c r="H36" i="179"/>
  <c r="I36" i="179" s="1"/>
  <c r="H35" i="179"/>
  <c r="I35" i="179" s="1"/>
  <c r="H34" i="179"/>
  <c r="I34" i="179" s="1"/>
  <c r="H33" i="179"/>
  <c r="I33" i="179" s="1"/>
  <c r="H32" i="179"/>
  <c r="I32" i="179" s="1"/>
  <c r="H31" i="179"/>
  <c r="I31" i="179" s="1"/>
  <c r="H30" i="179"/>
  <c r="I30" i="179" s="1"/>
  <c r="H29" i="179"/>
  <c r="I29" i="179" s="1"/>
  <c r="H28" i="179"/>
  <c r="I28" i="179" s="1"/>
  <c r="H27" i="179"/>
  <c r="I27" i="179" s="1"/>
  <c r="H26" i="179"/>
  <c r="I26" i="179" s="1"/>
  <c r="H25" i="179"/>
  <c r="I25" i="179" s="1"/>
  <c r="H24" i="179"/>
  <c r="I24" i="179" s="1"/>
  <c r="H23" i="179"/>
  <c r="I23" i="179" s="1"/>
  <c r="H22" i="179"/>
  <c r="I22" i="179" s="1"/>
  <c r="H21" i="179"/>
  <c r="I21" i="179" s="1"/>
  <c r="H20" i="179"/>
  <c r="I20" i="179" s="1"/>
  <c r="H19" i="179"/>
  <c r="I19" i="179" s="1"/>
  <c r="H18" i="179"/>
  <c r="I18" i="179" s="1"/>
  <c r="H17" i="179"/>
  <c r="I17" i="179" s="1"/>
  <c r="H16" i="179"/>
  <c r="I16" i="179" s="1"/>
  <c r="H15" i="179"/>
  <c r="I15" i="179" s="1"/>
  <c r="H14" i="179"/>
  <c r="I14" i="179" s="1"/>
  <c r="H24" i="178"/>
  <c r="I24" i="178" s="1"/>
  <c r="H23" i="178"/>
  <c r="I23" i="178" s="1"/>
  <c r="H22" i="178"/>
  <c r="I22" i="178" s="1"/>
  <c r="H21" i="178"/>
  <c r="I21" i="178" s="1"/>
  <c r="H20" i="178"/>
  <c r="I20" i="178" s="1"/>
  <c r="H19" i="178"/>
  <c r="I19" i="178" s="1"/>
  <c r="H18" i="178"/>
  <c r="I18" i="178" s="1"/>
  <c r="H17" i="178"/>
  <c r="I17" i="178" s="1"/>
  <c r="H16" i="178"/>
  <c r="I16" i="178" s="1"/>
  <c r="H15" i="178"/>
  <c r="I15" i="178" s="1"/>
  <c r="H14" i="178"/>
  <c r="I14" i="178" s="1"/>
  <c r="H25" i="177"/>
  <c r="I25" i="177" s="1"/>
  <c r="H24" i="177"/>
  <c r="I24" i="177" s="1"/>
  <c r="H23" i="177"/>
  <c r="I23" i="177" s="1"/>
  <c r="H22" i="177"/>
  <c r="I22" i="177" s="1"/>
  <c r="H21" i="177"/>
  <c r="I21" i="177" s="1"/>
  <c r="H20" i="177"/>
  <c r="I20" i="177" s="1"/>
  <c r="H19" i="177"/>
  <c r="I19" i="177" s="1"/>
  <c r="H18" i="177"/>
  <c r="I18" i="177" s="1"/>
  <c r="H17" i="177"/>
  <c r="I17" i="177" s="1"/>
  <c r="H16" i="177"/>
  <c r="I16" i="177" s="1"/>
  <c r="H15" i="177"/>
  <c r="I15" i="177" s="1"/>
  <c r="H14" i="177"/>
  <c r="I14" i="177" s="1"/>
  <c r="H25" i="176"/>
  <c r="I25" i="176" s="1"/>
  <c r="H24" i="176"/>
  <c r="I24" i="176" s="1"/>
  <c r="H23" i="176"/>
  <c r="I23" i="176" s="1"/>
  <c r="H22" i="176"/>
  <c r="I22" i="176" s="1"/>
  <c r="H21" i="176"/>
  <c r="I21" i="176" s="1"/>
  <c r="H20" i="176"/>
  <c r="I20" i="176" s="1"/>
  <c r="H19" i="176"/>
  <c r="I19" i="176" s="1"/>
  <c r="H18" i="176"/>
  <c r="I18" i="176" s="1"/>
  <c r="H17" i="176"/>
  <c r="I17" i="176" s="1"/>
  <c r="H16" i="176"/>
  <c r="I16" i="176" s="1"/>
  <c r="H15" i="176"/>
  <c r="I15" i="176" s="1"/>
  <c r="H14" i="176"/>
  <c r="I14" i="176" s="1"/>
  <c r="H39" i="175"/>
  <c r="I39" i="175" s="1"/>
  <c r="H38" i="175"/>
  <c r="I38" i="175" s="1"/>
  <c r="H37" i="175"/>
  <c r="I37" i="175" s="1"/>
  <c r="H36" i="175"/>
  <c r="I36" i="175" s="1"/>
  <c r="H35" i="175"/>
  <c r="I35" i="175" s="1"/>
  <c r="H34" i="175"/>
  <c r="I34" i="175" s="1"/>
  <c r="H33" i="175"/>
  <c r="I33" i="175" s="1"/>
  <c r="H32" i="175"/>
  <c r="I32" i="175" s="1"/>
  <c r="H31" i="175"/>
  <c r="I31" i="175" s="1"/>
  <c r="H30" i="175"/>
  <c r="I30" i="175" s="1"/>
  <c r="H29" i="175"/>
  <c r="I29" i="175" s="1"/>
  <c r="H28" i="175"/>
  <c r="I28" i="175" s="1"/>
  <c r="H27" i="175"/>
  <c r="I27" i="175" s="1"/>
  <c r="H26" i="175"/>
  <c r="I26" i="175" s="1"/>
  <c r="H25" i="175"/>
  <c r="I25" i="175" s="1"/>
  <c r="H24" i="175"/>
  <c r="I24" i="175" s="1"/>
  <c r="H23" i="175"/>
  <c r="I23" i="175" s="1"/>
  <c r="H22" i="175"/>
  <c r="I22" i="175" s="1"/>
  <c r="H21" i="175"/>
  <c r="I21" i="175" s="1"/>
  <c r="H20" i="175"/>
  <c r="I20" i="175" s="1"/>
  <c r="H19" i="175"/>
  <c r="I19" i="175" s="1"/>
  <c r="H18" i="175"/>
  <c r="I18" i="175" s="1"/>
  <c r="H17" i="175"/>
  <c r="I17" i="175" s="1"/>
  <c r="H16" i="175"/>
  <c r="I16" i="175" s="1"/>
  <c r="H15" i="175"/>
  <c r="I15" i="175" s="1"/>
  <c r="H14" i="175"/>
  <c r="I14" i="175" s="1"/>
  <c r="H49" i="174"/>
  <c r="I49" i="174" s="1"/>
  <c r="H48" i="174"/>
  <c r="I48" i="174" s="1"/>
  <c r="H47" i="174"/>
  <c r="I47" i="174" s="1"/>
  <c r="H46" i="174"/>
  <c r="I46" i="174" s="1"/>
  <c r="H45" i="174"/>
  <c r="I45" i="174" s="1"/>
  <c r="H44" i="174"/>
  <c r="I44" i="174" s="1"/>
  <c r="H43" i="174"/>
  <c r="I43" i="174" s="1"/>
  <c r="H42" i="174"/>
  <c r="I42" i="174" s="1"/>
  <c r="H41" i="174"/>
  <c r="I41" i="174" s="1"/>
  <c r="H40" i="174"/>
  <c r="I40" i="174" s="1"/>
  <c r="H39" i="174"/>
  <c r="I39" i="174" s="1"/>
  <c r="H38" i="174"/>
  <c r="I38" i="174" s="1"/>
  <c r="H37" i="174"/>
  <c r="I37" i="174" s="1"/>
  <c r="H36" i="174"/>
  <c r="I36" i="174" s="1"/>
  <c r="H35" i="174"/>
  <c r="I35" i="174" s="1"/>
  <c r="H34" i="174"/>
  <c r="I34" i="174" s="1"/>
  <c r="H33" i="174"/>
  <c r="I33" i="174" s="1"/>
  <c r="H32" i="174"/>
  <c r="I32" i="174" s="1"/>
  <c r="H31" i="174"/>
  <c r="I31" i="174" s="1"/>
  <c r="H30" i="174"/>
  <c r="I30" i="174" s="1"/>
  <c r="H29" i="174"/>
  <c r="I29" i="174" s="1"/>
  <c r="H28" i="174"/>
  <c r="I28" i="174" s="1"/>
  <c r="H27" i="174"/>
  <c r="I27" i="174" s="1"/>
  <c r="H26" i="174"/>
  <c r="I26" i="174" s="1"/>
  <c r="H25" i="174"/>
  <c r="I25" i="174" s="1"/>
  <c r="H24" i="174"/>
  <c r="I24" i="174" s="1"/>
  <c r="H23" i="174"/>
  <c r="I23" i="174" s="1"/>
  <c r="H22" i="174"/>
  <c r="I22" i="174" s="1"/>
  <c r="H21" i="174"/>
  <c r="I21" i="174" s="1"/>
  <c r="H20" i="174"/>
  <c r="I20" i="174" s="1"/>
  <c r="H19" i="174"/>
  <c r="I19" i="174" s="1"/>
  <c r="H18" i="174"/>
  <c r="I18" i="174" s="1"/>
  <c r="H17" i="174"/>
  <c r="I17" i="174" s="1"/>
  <c r="H16" i="174"/>
  <c r="I16" i="174" s="1"/>
  <c r="H15" i="174"/>
  <c r="I15" i="174" s="1"/>
  <c r="I14" i="174"/>
  <c r="H14" i="174"/>
  <c r="H37" i="173"/>
  <c r="I37" i="173" s="1"/>
  <c r="H36" i="173"/>
  <c r="I36" i="173" s="1"/>
  <c r="H35" i="173"/>
  <c r="I35" i="173" s="1"/>
  <c r="H34" i="173"/>
  <c r="I34" i="173" s="1"/>
  <c r="H33" i="173"/>
  <c r="I33" i="173" s="1"/>
  <c r="H32" i="173"/>
  <c r="I32" i="173" s="1"/>
  <c r="H31" i="173"/>
  <c r="I31" i="173" s="1"/>
  <c r="H30" i="173"/>
  <c r="I30" i="173" s="1"/>
  <c r="H29" i="173"/>
  <c r="I29" i="173" s="1"/>
  <c r="H28" i="173"/>
  <c r="I28" i="173" s="1"/>
  <c r="H27" i="173"/>
  <c r="I27" i="173" s="1"/>
  <c r="H26" i="173"/>
  <c r="I26" i="173" s="1"/>
  <c r="H25" i="173"/>
  <c r="I25" i="173" s="1"/>
  <c r="H24" i="173"/>
  <c r="I24" i="173" s="1"/>
  <c r="H23" i="173"/>
  <c r="I23" i="173" s="1"/>
  <c r="H22" i="173"/>
  <c r="I22" i="173" s="1"/>
  <c r="H21" i="173"/>
  <c r="I21" i="173" s="1"/>
  <c r="H20" i="173"/>
  <c r="I20" i="173" s="1"/>
  <c r="H19" i="173"/>
  <c r="I19" i="173" s="1"/>
  <c r="H18" i="173"/>
  <c r="I18" i="173" s="1"/>
  <c r="H17" i="173"/>
  <c r="I17" i="173" s="1"/>
  <c r="H16" i="173"/>
  <c r="I16" i="173" s="1"/>
  <c r="H15" i="173"/>
  <c r="I15" i="173" s="1"/>
  <c r="H14" i="173"/>
  <c r="I14" i="173" s="1"/>
  <c r="H37" i="172"/>
  <c r="I37" i="172" s="1"/>
  <c r="H36" i="172"/>
  <c r="I36" i="172" s="1"/>
  <c r="H35" i="172"/>
  <c r="I35" i="172" s="1"/>
  <c r="H34" i="172"/>
  <c r="I34" i="172" s="1"/>
  <c r="H33" i="172"/>
  <c r="I33" i="172" s="1"/>
  <c r="H32" i="172"/>
  <c r="I32" i="172" s="1"/>
  <c r="H31" i="172"/>
  <c r="I31" i="172" s="1"/>
  <c r="H30" i="172"/>
  <c r="I30" i="172" s="1"/>
  <c r="H29" i="172"/>
  <c r="I29" i="172" s="1"/>
  <c r="H28" i="172"/>
  <c r="I28" i="172" s="1"/>
  <c r="H27" i="172"/>
  <c r="I27" i="172" s="1"/>
  <c r="H26" i="172"/>
  <c r="I26" i="172" s="1"/>
  <c r="H25" i="172"/>
  <c r="I25" i="172" s="1"/>
  <c r="H24" i="172"/>
  <c r="I24" i="172" s="1"/>
  <c r="H23" i="172"/>
  <c r="I23" i="172" s="1"/>
  <c r="H22" i="172"/>
  <c r="I22" i="172" s="1"/>
  <c r="H21" i="172"/>
  <c r="I21" i="172" s="1"/>
  <c r="H20" i="172"/>
  <c r="I20" i="172" s="1"/>
  <c r="H19" i="172"/>
  <c r="I19" i="172" s="1"/>
  <c r="H18" i="172"/>
  <c r="I18" i="172" s="1"/>
  <c r="H17" i="172"/>
  <c r="I17" i="172" s="1"/>
  <c r="H16" i="172"/>
  <c r="I16" i="172" s="1"/>
  <c r="H15" i="172"/>
  <c r="I15" i="172" s="1"/>
  <c r="H14" i="172"/>
  <c r="I14" i="172" s="1"/>
  <c r="H51" i="171"/>
  <c r="I51" i="171" s="1"/>
  <c r="H50" i="171"/>
  <c r="I50" i="171" s="1"/>
  <c r="H49" i="171"/>
  <c r="I49" i="171" s="1"/>
  <c r="H48" i="171"/>
  <c r="I48" i="171" s="1"/>
  <c r="H47" i="171"/>
  <c r="I47" i="171" s="1"/>
  <c r="H46" i="171"/>
  <c r="I46" i="171" s="1"/>
  <c r="H45" i="171"/>
  <c r="I45" i="171" s="1"/>
  <c r="H44" i="171"/>
  <c r="I44" i="171" s="1"/>
  <c r="H43" i="171"/>
  <c r="I43" i="171" s="1"/>
  <c r="H42" i="171"/>
  <c r="I42" i="171" s="1"/>
  <c r="H41" i="171"/>
  <c r="I41" i="171" s="1"/>
  <c r="H40" i="171"/>
  <c r="I40" i="171" s="1"/>
  <c r="H39" i="171"/>
  <c r="I39" i="171" s="1"/>
  <c r="H38" i="171"/>
  <c r="I38" i="171" s="1"/>
  <c r="H37" i="171"/>
  <c r="I37" i="171" s="1"/>
  <c r="H36" i="171"/>
  <c r="I36" i="171" s="1"/>
  <c r="H35" i="171"/>
  <c r="I35" i="171" s="1"/>
  <c r="H34" i="171"/>
  <c r="I34" i="171" s="1"/>
  <c r="H33" i="171"/>
  <c r="I33" i="171" s="1"/>
  <c r="H32" i="171"/>
  <c r="I32" i="171" s="1"/>
  <c r="H31" i="171"/>
  <c r="I31" i="171" s="1"/>
  <c r="H30" i="171"/>
  <c r="I30" i="171" s="1"/>
  <c r="H29" i="171"/>
  <c r="I29" i="171" s="1"/>
  <c r="H28" i="171"/>
  <c r="I28" i="171" s="1"/>
  <c r="H27" i="171"/>
  <c r="I27" i="171" s="1"/>
  <c r="H26" i="171"/>
  <c r="I26" i="171" s="1"/>
  <c r="H25" i="171"/>
  <c r="I25" i="171" s="1"/>
  <c r="H24" i="171"/>
  <c r="I24" i="171" s="1"/>
  <c r="H23" i="171"/>
  <c r="I23" i="171" s="1"/>
  <c r="H22" i="171"/>
  <c r="I22" i="171" s="1"/>
  <c r="H21" i="171"/>
  <c r="I21" i="171" s="1"/>
  <c r="H20" i="171"/>
  <c r="I20" i="171" s="1"/>
  <c r="H19" i="171"/>
  <c r="I19" i="171" s="1"/>
  <c r="H18" i="171"/>
  <c r="I18" i="171" s="1"/>
  <c r="H17" i="171"/>
  <c r="I17" i="171" s="1"/>
  <c r="H16" i="171"/>
  <c r="I16" i="171" s="1"/>
  <c r="H15" i="171"/>
  <c r="I15" i="171" s="1"/>
  <c r="H14" i="171"/>
  <c r="I14" i="171" s="1"/>
  <c r="H51" i="170"/>
  <c r="I51" i="170" s="1"/>
  <c r="H50" i="170"/>
  <c r="I50" i="170" s="1"/>
  <c r="H49" i="170"/>
  <c r="I49" i="170" s="1"/>
  <c r="H48" i="170"/>
  <c r="I48" i="170" s="1"/>
  <c r="H47" i="170"/>
  <c r="I47" i="170" s="1"/>
  <c r="H46" i="170"/>
  <c r="I46" i="170" s="1"/>
  <c r="H45" i="170"/>
  <c r="I45" i="170" s="1"/>
  <c r="H44" i="170"/>
  <c r="I44" i="170" s="1"/>
  <c r="H43" i="170"/>
  <c r="I43" i="170" s="1"/>
  <c r="H42" i="170"/>
  <c r="I42" i="170" s="1"/>
  <c r="H41" i="170"/>
  <c r="I41" i="170" s="1"/>
  <c r="H40" i="170"/>
  <c r="I40" i="170" s="1"/>
  <c r="H39" i="170"/>
  <c r="I39" i="170" s="1"/>
  <c r="H38" i="170"/>
  <c r="I38" i="170" s="1"/>
  <c r="H37" i="170"/>
  <c r="I37" i="170" s="1"/>
  <c r="H36" i="170"/>
  <c r="I36" i="170" s="1"/>
  <c r="H35" i="170"/>
  <c r="I35" i="170" s="1"/>
  <c r="H34" i="170"/>
  <c r="I34" i="170" s="1"/>
  <c r="H33" i="170"/>
  <c r="I33" i="170" s="1"/>
  <c r="H32" i="170"/>
  <c r="I32" i="170" s="1"/>
  <c r="H31" i="170"/>
  <c r="I31" i="170" s="1"/>
  <c r="H30" i="170"/>
  <c r="I30" i="170" s="1"/>
  <c r="H29" i="170"/>
  <c r="I29" i="170" s="1"/>
  <c r="H28" i="170"/>
  <c r="I28" i="170" s="1"/>
  <c r="H27" i="170"/>
  <c r="I27" i="170" s="1"/>
  <c r="H26" i="170"/>
  <c r="I26" i="170" s="1"/>
  <c r="H25" i="170"/>
  <c r="I25" i="170" s="1"/>
  <c r="H24" i="170"/>
  <c r="I24" i="170" s="1"/>
  <c r="H23" i="170"/>
  <c r="I23" i="170" s="1"/>
  <c r="H22" i="170"/>
  <c r="I22" i="170" s="1"/>
  <c r="H21" i="170"/>
  <c r="I21" i="170" s="1"/>
  <c r="H20" i="170"/>
  <c r="I20" i="170" s="1"/>
  <c r="H19" i="170"/>
  <c r="I19" i="170" s="1"/>
  <c r="H18" i="170"/>
  <c r="I18" i="170" s="1"/>
  <c r="H17" i="170"/>
  <c r="I17" i="170" s="1"/>
  <c r="H16" i="170"/>
  <c r="I16" i="170" s="1"/>
  <c r="H15" i="170"/>
  <c r="I15" i="170" s="1"/>
  <c r="H14" i="170"/>
  <c r="I14" i="170" s="1"/>
  <c r="H30" i="169"/>
  <c r="I30" i="169" s="1"/>
  <c r="H29" i="169"/>
  <c r="I29" i="169" s="1"/>
  <c r="H28" i="169"/>
  <c r="I28" i="169" s="1"/>
  <c r="H27" i="169"/>
  <c r="I27" i="169" s="1"/>
  <c r="H26" i="169"/>
  <c r="I26" i="169" s="1"/>
  <c r="H25" i="169"/>
  <c r="I25" i="169" s="1"/>
  <c r="H24" i="169"/>
  <c r="I24" i="169" s="1"/>
  <c r="H23" i="169"/>
  <c r="I23" i="169" s="1"/>
  <c r="H22" i="169"/>
  <c r="I22" i="169" s="1"/>
  <c r="H21" i="169"/>
  <c r="I21" i="169" s="1"/>
  <c r="H20" i="169"/>
  <c r="I20" i="169" s="1"/>
  <c r="H19" i="169"/>
  <c r="I19" i="169" s="1"/>
  <c r="H18" i="169"/>
  <c r="I18" i="169" s="1"/>
  <c r="H17" i="169"/>
  <c r="I17" i="169" s="1"/>
  <c r="H16" i="169"/>
  <c r="I16" i="169" s="1"/>
  <c r="H15" i="169"/>
  <c r="I15" i="169" s="1"/>
  <c r="H14" i="169"/>
  <c r="I14" i="169" s="1"/>
  <c r="H76" i="168"/>
  <c r="I76" i="168" s="1"/>
  <c r="H75" i="168"/>
  <c r="I75" i="168" s="1"/>
  <c r="H74" i="168"/>
  <c r="I74" i="168" s="1"/>
  <c r="H73" i="168"/>
  <c r="I73" i="168" s="1"/>
  <c r="H72" i="168"/>
  <c r="I72" i="168" s="1"/>
  <c r="H71" i="168"/>
  <c r="I71" i="168" s="1"/>
  <c r="H70" i="168"/>
  <c r="I70" i="168" s="1"/>
  <c r="H69" i="168"/>
  <c r="I69" i="168" s="1"/>
  <c r="H68" i="168"/>
  <c r="I68" i="168" s="1"/>
  <c r="H67" i="168"/>
  <c r="I67" i="168" s="1"/>
  <c r="H66" i="168"/>
  <c r="I66" i="168" s="1"/>
  <c r="H65" i="168"/>
  <c r="I65" i="168" s="1"/>
  <c r="H64" i="168"/>
  <c r="I64" i="168" s="1"/>
  <c r="H63" i="168"/>
  <c r="I63" i="168" s="1"/>
  <c r="H62" i="168"/>
  <c r="I62" i="168" s="1"/>
  <c r="H61" i="168"/>
  <c r="I61" i="168" s="1"/>
  <c r="H60" i="168"/>
  <c r="I60" i="168" s="1"/>
  <c r="H59" i="168"/>
  <c r="I59" i="168" s="1"/>
  <c r="H58" i="168"/>
  <c r="I58" i="168" s="1"/>
  <c r="H57" i="168"/>
  <c r="I57" i="168" s="1"/>
  <c r="H56" i="168"/>
  <c r="I56" i="168" s="1"/>
  <c r="H55" i="168"/>
  <c r="I55" i="168" s="1"/>
  <c r="H54" i="168"/>
  <c r="I54" i="168" s="1"/>
  <c r="H53" i="168"/>
  <c r="I53" i="168" s="1"/>
  <c r="H52" i="168"/>
  <c r="I52" i="168" s="1"/>
  <c r="H51" i="168"/>
  <c r="I51" i="168" s="1"/>
  <c r="H50" i="168"/>
  <c r="I50" i="168" s="1"/>
  <c r="H49" i="168"/>
  <c r="I49" i="168" s="1"/>
  <c r="H48" i="168"/>
  <c r="I48" i="168" s="1"/>
  <c r="H47" i="168"/>
  <c r="I47" i="168" s="1"/>
  <c r="H46" i="168"/>
  <c r="I46" i="168" s="1"/>
  <c r="H45" i="168"/>
  <c r="I45" i="168" s="1"/>
  <c r="H44" i="168"/>
  <c r="I44" i="168" s="1"/>
  <c r="H43" i="168"/>
  <c r="I43" i="168" s="1"/>
  <c r="H42" i="168"/>
  <c r="I42" i="168" s="1"/>
  <c r="H41" i="168"/>
  <c r="I41" i="168" s="1"/>
  <c r="H40" i="168"/>
  <c r="I40" i="168" s="1"/>
  <c r="H39" i="168"/>
  <c r="I39" i="168" s="1"/>
  <c r="H38" i="168"/>
  <c r="I38" i="168" s="1"/>
  <c r="H37" i="168"/>
  <c r="I37" i="168" s="1"/>
  <c r="H36" i="168"/>
  <c r="I36" i="168" s="1"/>
  <c r="H35" i="168"/>
  <c r="I35" i="168" s="1"/>
  <c r="H34" i="168"/>
  <c r="I34" i="168" s="1"/>
  <c r="H33" i="168"/>
  <c r="I33" i="168" s="1"/>
  <c r="H32" i="168"/>
  <c r="I32" i="168" s="1"/>
  <c r="H31" i="168"/>
  <c r="I31" i="168" s="1"/>
  <c r="H30" i="168"/>
  <c r="I30" i="168" s="1"/>
  <c r="H29" i="168"/>
  <c r="I29" i="168" s="1"/>
  <c r="H28" i="168"/>
  <c r="I28" i="168" s="1"/>
  <c r="H27" i="168"/>
  <c r="I27" i="168" s="1"/>
  <c r="H26" i="168"/>
  <c r="I26" i="168" s="1"/>
  <c r="H25" i="168"/>
  <c r="I25" i="168" s="1"/>
  <c r="H24" i="168"/>
  <c r="I24" i="168" s="1"/>
  <c r="H23" i="168"/>
  <c r="I23" i="168" s="1"/>
  <c r="H22" i="168"/>
  <c r="I22" i="168" s="1"/>
  <c r="H21" i="168"/>
  <c r="I21" i="168" s="1"/>
  <c r="H20" i="168"/>
  <c r="I20" i="168" s="1"/>
  <c r="H19" i="168"/>
  <c r="I19" i="168" s="1"/>
  <c r="H18" i="168"/>
  <c r="I18" i="168" s="1"/>
  <c r="H17" i="168"/>
  <c r="I17" i="168" s="1"/>
  <c r="H16" i="168"/>
  <c r="I16" i="168" s="1"/>
  <c r="H15" i="168"/>
  <c r="I15" i="168" s="1"/>
  <c r="H14" i="168"/>
  <c r="I14" i="168" s="1"/>
  <c r="H32" i="187"/>
  <c r="I32" i="187" s="1"/>
  <c r="H31" i="187"/>
  <c r="I31" i="187" s="1"/>
  <c r="H30" i="187"/>
  <c r="I30" i="187" s="1"/>
  <c r="H29" i="187"/>
  <c r="I29" i="187" s="1"/>
  <c r="H28" i="187"/>
  <c r="I28" i="187" s="1"/>
  <c r="H27" i="187"/>
  <c r="I27" i="187" s="1"/>
  <c r="H26" i="187"/>
  <c r="I26" i="187" s="1"/>
  <c r="H25" i="187"/>
  <c r="I25" i="187" s="1"/>
  <c r="H24" i="187"/>
  <c r="I24" i="187" s="1"/>
  <c r="H23" i="187"/>
  <c r="I23" i="187" s="1"/>
  <c r="H22" i="187"/>
  <c r="I22" i="187" s="1"/>
  <c r="H21" i="187"/>
  <c r="I21" i="187" s="1"/>
  <c r="H20" i="187"/>
  <c r="I20" i="187" s="1"/>
  <c r="H19" i="187"/>
  <c r="I19" i="187" s="1"/>
  <c r="H18" i="187"/>
  <c r="I18" i="187" s="1"/>
  <c r="H17" i="187"/>
  <c r="I17" i="187" s="1"/>
  <c r="H16" i="187"/>
  <c r="I16" i="187" s="1"/>
  <c r="H15" i="187"/>
  <c r="I15" i="187" s="1"/>
  <c r="H14" i="187"/>
  <c r="I14" i="187" s="1"/>
  <c r="H48" i="167"/>
  <c r="I48" i="167" s="1"/>
  <c r="H47" i="167"/>
  <c r="I47" i="167" s="1"/>
  <c r="H46" i="167"/>
  <c r="I46" i="167" s="1"/>
  <c r="H45" i="167"/>
  <c r="I45" i="167" s="1"/>
  <c r="H44" i="167"/>
  <c r="I44" i="167" s="1"/>
  <c r="H43" i="167"/>
  <c r="I43" i="167" s="1"/>
  <c r="H42" i="167"/>
  <c r="I42" i="167" s="1"/>
  <c r="H41" i="167"/>
  <c r="I41" i="167" s="1"/>
  <c r="H40" i="167"/>
  <c r="I40" i="167" s="1"/>
  <c r="H39" i="167"/>
  <c r="I39" i="167" s="1"/>
  <c r="H38" i="167"/>
  <c r="I38" i="167" s="1"/>
  <c r="H37" i="167"/>
  <c r="I37" i="167" s="1"/>
  <c r="H36" i="167"/>
  <c r="I36" i="167" s="1"/>
  <c r="H35" i="167"/>
  <c r="I35" i="167" s="1"/>
  <c r="H34" i="167"/>
  <c r="I34" i="167" s="1"/>
  <c r="H33" i="167"/>
  <c r="I33" i="167" s="1"/>
  <c r="H32" i="167"/>
  <c r="I32" i="167" s="1"/>
  <c r="H31" i="167"/>
  <c r="I31" i="167" s="1"/>
  <c r="H30" i="167"/>
  <c r="I30" i="167" s="1"/>
  <c r="H29" i="167"/>
  <c r="I29" i="167" s="1"/>
  <c r="H28" i="167"/>
  <c r="I28" i="167" s="1"/>
  <c r="H27" i="167"/>
  <c r="I27" i="167" s="1"/>
  <c r="H26" i="167"/>
  <c r="I26" i="167" s="1"/>
  <c r="H25" i="167"/>
  <c r="I25" i="167" s="1"/>
  <c r="H24" i="167"/>
  <c r="I24" i="167" s="1"/>
  <c r="H23" i="167"/>
  <c r="I23" i="167" s="1"/>
  <c r="H22" i="167"/>
  <c r="I22" i="167" s="1"/>
  <c r="H21" i="167"/>
  <c r="I21" i="167" s="1"/>
  <c r="H20" i="167"/>
  <c r="I20" i="167" s="1"/>
  <c r="H19" i="167"/>
  <c r="I19" i="167" s="1"/>
  <c r="H18" i="167"/>
  <c r="I18" i="167" s="1"/>
  <c r="H17" i="167"/>
  <c r="I17" i="167" s="1"/>
  <c r="H16" i="167"/>
  <c r="I16" i="167" s="1"/>
  <c r="H15" i="167"/>
  <c r="I15" i="167" s="1"/>
  <c r="H14" i="167"/>
  <c r="I14" i="167" s="1"/>
  <c r="H36" i="165"/>
  <c r="I36" i="165" s="1"/>
  <c r="H35" i="165"/>
  <c r="I35" i="165" s="1"/>
  <c r="H34" i="165"/>
  <c r="I34" i="165" s="1"/>
  <c r="H33" i="165"/>
  <c r="I33" i="165" s="1"/>
  <c r="H32" i="165"/>
  <c r="I32" i="165" s="1"/>
  <c r="H31" i="165"/>
  <c r="I31" i="165" s="1"/>
  <c r="H30" i="165"/>
  <c r="I30" i="165" s="1"/>
  <c r="H29" i="165"/>
  <c r="I29" i="165" s="1"/>
  <c r="H28" i="165"/>
  <c r="I28" i="165" s="1"/>
  <c r="H27" i="165"/>
  <c r="I27" i="165" s="1"/>
  <c r="H26" i="165"/>
  <c r="I26" i="165" s="1"/>
  <c r="H25" i="165"/>
  <c r="I25" i="165" s="1"/>
  <c r="H24" i="165"/>
  <c r="I24" i="165" s="1"/>
  <c r="H23" i="165"/>
  <c r="I23" i="165" s="1"/>
  <c r="H22" i="165"/>
  <c r="I22" i="165" s="1"/>
  <c r="H21" i="165"/>
  <c r="I21" i="165" s="1"/>
  <c r="H20" i="165"/>
  <c r="I20" i="165" s="1"/>
  <c r="H19" i="165"/>
  <c r="I19" i="165" s="1"/>
  <c r="H18" i="165"/>
  <c r="I18" i="165" s="1"/>
  <c r="H17" i="165"/>
  <c r="I17" i="165" s="1"/>
  <c r="H16" i="165"/>
  <c r="I16" i="165" s="1"/>
  <c r="H15" i="165"/>
  <c r="I15" i="165" s="1"/>
  <c r="H14" i="165"/>
  <c r="I14" i="165" s="1"/>
  <c r="H36" i="166"/>
  <c r="I36" i="166" s="1"/>
  <c r="H35" i="166"/>
  <c r="I35" i="166" s="1"/>
  <c r="H34" i="166"/>
  <c r="I34" i="166" s="1"/>
  <c r="H33" i="166"/>
  <c r="I33" i="166" s="1"/>
  <c r="H32" i="166"/>
  <c r="I32" i="166" s="1"/>
  <c r="H31" i="166"/>
  <c r="I31" i="166" s="1"/>
  <c r="H30" i="166"/>
  <c r="I30" i="166" s="1"/>
  <c r="H29" i="166"/>
  <c r="I29" i="166" s="1"/>
  <c r="H28" i="166"/>
  <c r="I28" i="166" s="1"/>
  <c r="H27" i="166"/>
  <c r="I27" i="166" s="1"/>
  <c r="H26" i="166"/>
  <c r="I26" i="166" s="1"/>
  <c r="H25" i="166"/>
  <c r="I25" i="166" s="1"/>
  <c r="H24" i="166"/>
  <c r="I24" i="166" s="1"/>
  <c r="H23" i="166"/>
  <c r="I23" i="166" s="1"/>
  <c r="H22" i="166"/>
  <c r="I22" i="166" s="1"/>
  <c r="H21" i="166"/>
  <c r="I21" i="166" s="1"/>
  <c r="H20" i="166"/>
  <c r="I20" i="166" s="1"/>
  <c r="H19" i="166"/>
  <c r="I19" i="166" s="1"/>
  <c r="H18" i="166"/>
  <c r="I18" i="166" s="1"/>
  <c r="H17" i="166"/>
  <c r="I17" i="166" s="1"/>
  <c r="H16" i="166"/>
  <c r="I16" i="166" s="1"/>
  <c r="H15" i="166"/>
  <c r="I15" i="166" s="1"/>
  <c r="H14" i="166"/>
  <c r="I14" i="166" s="1"/>
  <c r="H50" i="164"/>
  <c r="I50" i="164" s="1"/>
  <c r="H49" i="164"/>
  <c r="I49" i="164" s="1"/>
  <c r="H48" i="164"/>
  <c r="I48" i="164" s="1"/>
  <c r="H47" i="164"/>
  <c r="I47" i="164" s="1"/>
  <c r="H46" i="164"/>
  <c r="I46" i="164" s="1"/>
  <c r="H45" i="164"/>
  <c r="I45" i="164" s="1"/>
  <c r="H44" i="164"/>
  <c r="I44" i="164" s="1"/>
  <c r="H43" i="164"/>
  <c r="I43" i="164" s="1"/>
  <c r="H42" i="164"/>
  <c r="I42" i="164" s="1"/>
  <c r="H41" i="164"/>
  <c r="I41" i="164" s="1"/>
  <c r="H40" i="164"/>
  <c r="I40" i="164" s="1"/>
  <c r="H39" i="164"/>
  <c r="I39" i="164" s="1"/>
  <c r="H38" i="164"/>
  <c r="I38" i="164" s="1"/>
  <c r="H37" i="164"/>
  <c r="I37" i="164" s="1"/>
  <c r="H36" i="164"/>
  <c r="I36" i="164" s="1"/>
  <c r="H35" i="164"/>
  <c r="I35" i="164" s="1"/>
  <c r="H34" i="164"/>
  <c r="I34" i="164" s="1"/>
  <c r="H33" i="164"/>
  <c r="I33" i="164" s="1"/>
  <c r="H32" i="164"/>
  <c r="I32" i="164" s="1"/>
  <c r="H31" i="164"/>
  <c r="I31" i="164" s="1"/>
  <c r="H30" i="164"/>
  <c r="I30" i="164" s="1"/>
  <c r="H29" i="164"/>
  <c r="I29" i="164" s="1"/>
  <c r="H28" i="164"/>
  <c r="I28" i="164" s="1"/>
  <c r="H27" i="164"/>
  <c r="I27" i="164" s="1"/>
  <c r="H26" i="164"/>
  <c r="I26" i="164" s="1"/>
  <c r="H25" i="164"/>
  <c r="I25" i="164" s="1"/>
  <c r="H24" i="164"/>
  <c r="I24" i="164" s="1"/>
  <c r="H23" i="164"/>
  <c r="I23" i="164" s="1"/>
  <c r="H22" i="164"/>
  <c r="I22" i="164" s="1"/>
  <c r="H21" i="164"/>
  <c r="I21" i="164" s="1"/>
  <c r="H20" i="164"/>
  <c r="I20" i="164" s="1"/>
  <c r="H19" i="164"/>
  <c r="I19" i="164" s="1"/>
  <c r="H18" i="164"/>
  <c r="I18" i="164" s="1"/>
  <c r="H17" i="164"/>
  <c r="I17" i="164" s="1"/>
  <c r="H16" i="164"/>
  <c r="I16" i="164" s="1"/>
  <c r="H15" i="164"/>
  <c r="I15" i="164" s="1"/>
  <c r="H14" i="164"/>
  <c r="I14" i="164" s="1"/>
  <c r="H84" i="163"/>
  <c r="I84" i="163" s="1"/>
  <c r="H83" i="163"/>
  <c r="I83" i="163" s="1"/>
  <c r="H82" i="163"/>
  <c r="I82" i="163" s="1"/>
  <c r="H81" i="163"/>
  <c r="I81" i="163" s="1"/>
  <c r="H80" i="163"/>
  <c r="I80" i="163" s="1"/>
  <c r="H79" i="163"/>
  <c r="I79" i="163" s="1"/>
  <c r="H78" i="163"/>
  <c r="I78" i="163" s="1"/>
  <c r="H77" i="163"/>
  <c r="I77" i="163" s="1"/>
  <c r="H76" i="163"/>
  <c r="I76" i="163" s="1"/>
  <c r="H75" i="163"/>
  <c r="I75" i="163" s="1"/>
  <c r="H74" i="163"/>
  <c r="I74" i="163" s="1"/>
  <c r="H73" i="163"/>
  <c r="I73" i="163" s="1"/>
  <c r="H72" i="163"/>
  <c r="I72" i="163" s="1"/>
  <c r="H71" i="163"/>
  <c r="I71" i="163" s="1"/>
  <c r="H70" i="163"/>
  <c r="I70" i="163" s="1"/>
  <c r="H69" i="163"/>
  <c r="I69" i="163" s="1"/>
  <c r="H68" i="163"/>
  <c r="I68" i="163" s="1"/>
  <c r="H67" i="163"/>
  <c r="I67" i="163" s="1"/>
  <c r="H66" i="163"/>
  <c r="I66" i="163" s="1"/>
  <c r="H65" i="163"/>
  <c r="I65" i="163" s="1"/>
  <c r="H64" i="163"/>
  <c r="I64" i="163" s="1"/>
  <c r="H63" i="163"/>
  <c r="I63" i="163" s="1"/>
  <c r="H62" i="163"/>
  <c r="I62" i="163" s="1"/>
  <c r="H61" i="163"/>
  <c r="I61" i="163" s="1"/>
  <c r="H60" i="163"/>
  <c r="I60" i="163" s="1"/>
  <c r="H59" i="163"/>
  <c r="I59" i="163" s="1"/>
  <c r="H58" i="163"/>
  <c r="I58" i="163" s="1"/>
  <c r="H57" i="163"/>
  <c r="I57" i="163" s="1"/>
  <c r="H56" i="163"/>
  <c r="I56" i="163" s="1"/>
  <c r="H55" i="163"/>
  <c r="I55" i="163" s="1"/>
  <c r="H54" i="163"/>
  <c r="I54" i="163" s="1"/>
  <c r="H53" i="163"/>
  <c r="I53" i="163" s="1"/>
  <c r="H52" i="163"/>
  <c r="I52" i="163" s="1"/>
  <c r="H51" i="163"/>
  <c r="I51" i="163" s="1"/>
  <c r="H50" i="163"/>
  <c r="I50" i="163" s="1"/>
  <c r="H49" i="163"/>
  <c r="I49" i="163" s="1"/>
  <c r="H48" i="163"/>
  <c r="I48" i="163" s="1"/>
  <c r="H47" i="163"/>
  <c r="I47" i="163" s="1"/>
  <c r="H46" i="163"/>
  <c r="I46" i="163" s="1"/>
  <c r="H45" i="163"/>
  <c r="I45" i="163" s="1"/>
  <c r="H44" i="163"/>
  <c r="I44" i="163" s="1"/>
  <c r="H43" i="163"/>
  <c r="I43" i="163" s="1"/>
  <c r="H42" i="163"/>
  <c r="I42" i="163" s="1"/>
  <c r="H41" i="163"/>
  <c r="I41" i="163" s="1"/>
  <c r="H40" i="163"/>
  <c r="I40" i="163" s="1"/>
  <c r="H39" i="163"/>
  <c r="I39" i="163" s="1"/>
  <c r="H38" i="163"/>
  <c r="I38" i="163" s="1"/>
  <c r="H37" i="163"/>
  <c r="I37" i="163" s="1"/>
  <c r="H36" i="163"/>
  <c r="I36" i="163" s="1"/>
  <c r="H35" i="163"/>
  <c r="I35" i="163" s="1"/>
  <c r="H34" i="163"/>
  <c r="I34" i="163" s="1"/>
  <c r="H33" i="163"/>
  <c r="I33" i="163" s="1"/>
  <c r="H32" i="163"/>
  <c r="I32" i="163" s="1"/>
  <c r="H31" i="163"/>
  <c r="I31" i="163" s="1"/>
  <c r="H30" i="163"/>
  <c r="I30" i="163" s="1"/>
  <c r="H29" i="163"/>
  <c r="I29" i="163" s="1"/>
  <c r="H28" i="163"/>
  <c r="I28" i="163" s="1"/>
  <c r="H27" i="163"/>
  <c r="I27" i="163" s="1"/>
  <c r="H26" i="163"/>
  <c r="I26" i="163" s="1"/>
  <c r="H25" i="163"/>
  <c r="I25" i="163" s="1"/>
  <c r="H24" i="163"/>
  <c r="I24" i="163" s="1"/>
  <c r="H23" i="163"/>
  <c r="I23" i="163" s="1"/>
  <c r="H22" i="163"/>
  <c r="I22" i="163" s="1"/>
  <c r="H21" i="163"/>
  <c r="I21" i="163" s="1"/>
  <c r="H20" i="163"/>
  <c r="I20" i="163" s="1"/>
  <c r="H19" i="163"/>
  <c r="I19" i="163" s="1"/>
  <c r="H18" i="163"/>
  <c r="I18" i="163" s="1"/>
  <c r="H17" i="163"/>
  <c r="I17" i="163" s="1"/>
  <c r="H16" i="163"/>
  <c r="I16" i="163" s="1"/>
  <c r="H15" i="163"/>
  <c r="I15" i="163" s="1"/>
  <c r="H14" i="163"/>
  <c r="I14" i="163" s="1"/>
  <c r="H31" i="186"/>
  <c r="I31" i="186" s="1"/>
  <c r="H30" i="186"/>
  <c r="I30" i="186" s="1"/>
  <c r="H29" i="186"/>
  <c r="I29" i="186" s="1"/>
  <c r="H28" i="186"/>
  <c r="I28" i="186" s="1"/>
  <c r="H27" i="186"/>
  <c r="I27" i="186" s="1"/>
  <c r="H26" i="186"/>
  <c r="I26" i="186" s="1"/>
  <c r="H25" i="186"/>
  <c r="I25" i="186" s="1"/>
  <c r="H24" i="186"/>
  <c r="I24" i="186" s="1"/>
  <c r="H23" i="186"/>
  <c r="I23" i="186" s="1"/>
  <c r="H22" i="186"/>
  <c r="I22" i="186" s="1"/>
  <c r="H21" i="186"/>
  <c r="I21" i="186" s="1"/>
  <c r="H20" i="186"/>
  <c r="I20" i="186" s="1"/>
  <c r="H19" i="186"/>
  <c r="I19" i="186" s="1"/>
  <c r="H18" i="186"/>
  <c r="I18" i="186" s="1"/>
  <c r="H17" i="186"/>
  <c r="I17" i="186" s="1"/>
  <c r="H16" i="186"/>
  <c r="I16" i="186" s="1"/>
  <c r="H15" i="186"/>
  <c r="I15" i="186" s="1"/>
  <c r="I14" i="186"/>
  <c r="H156" i="162"/>
  <c r="I156" i="162" s="1"/>
  <c r="H155" i="162"/>
  <c r="I155" i="162" s="1"/>
  <c r="H154" i="162"/>
  <c r="I154" i="162" s="1"/>
  <c r="H153" i="162"/>
  <c r="I153" i="162" s="1"/>
  <c r="H152" i="162"/>
  <c r="I152" i="162" s="1"/>
  <c r="H151" i="162"/>
  <c r="I151" i="162" s="1"/>
  <c r="H150" i="162"/>
  <c r="I150" i="162" s="1"/>
  <c r="H149" i="162"/>
  <c r="I149" i="162" s="1"/>
  <c r="H148" i="162"/>
  <c r="I148" i="162" s="1"/>
  <c r="H147" i="162"/>
  <c r="I147" i="162" s="1"/>
  <c r="H146" i="162"/>
  <c r="I146" i="162" s="1"/>
  <c r="H145" i="162"/>
  <c r="I145" i="162" s="1"/>
  <c r="H144" i="162"/>
  <c r="I144" i="162" s="1"/>
  <c r="H130" i="162"/>
  <c r="I130" i="162" s="1"/>
  <c r="H129" i="162"/>
  <c r="I129" i="162" s="1"/>
  <c r="H128" i="162"/>
  <c r="I128" i="162" s="1"/>
  <c r="H127" i="162"/>
  <c r="I127" i="162" s="1"/>
  <c r="H126" i="162"/>
  <c r="I126" i="162" s="1"/>
  <c r="H125" i="162"/>
  <c r="I125" i="162" s="1"/>
  <c r="H124" i="162"/>
  <c r="I124" i="162" s="1"/>
  <c r="H123" i="162"/>
  <c r="I123" i="162" s="1"/>
  <c r="H122" i="162"/>
  <c r="I122" i="162" s="1"/>
  <c r="H121" i="162"/>
  <c r="I121" i="162" s="1"/>
  <c r="H120" i="162"/>
  <c r="I120" i="162" s="1"/>
  <c r="H119" i="162"/>
  <c r="I119" i="162" s="1"/>
  <c r="H118" i="162"/>
  <c r="I118" i="162" s="1"/>
  <c r="H117" i="162"/>
  <c r="I117" i="162" s="1"/>
  <c r="H116" i="162"/>
  <c r="I116" i="162" s="1"/>
  <c r="H115" i="162"/>
  <c r="I115" i="162" s="1"/>
  <c r="H114" i="162"/>
  <c r="I114" i="162" s="1"/>
  <c r="H113" i="162"/>
  <c r="I113" i="162" s="1"/>
  <c r="H112" i="162"/>
  <c r="I112" i="162" s="1"/>
  <c r="H111" i="162"/>
  <c r="I111" i="162" s="1"/>
  <c r="H110" i="162"/>
  <c r="I110" i="162" s="1"/>
  <c r="H109" i="162"/>
  <c r="I109" i="162" s="1"/>
  <c r="H108" i="162"/>
  <c r="I108" i="162" s="1"/>
  <c r="H107" i="162"/>
  <c r="I107" i="162" s="1"/>
  <c r="H106" i="162"/>
  <c r="I106" i="162" s="1"/>
  <c r="H105" i="162"/>
  <c r="I105" i="162" s="1"/>
  <c r="H104" i="162"/>
  <c r="I104" i="162" s="1"/>
  <c r="H103" i="162"/>
  <c r="I103" i="162" s="1"/>
  <c r="H102" i="162"/>
  <c r="I102" i="162" s="1"/>
  <c r="H101" i="162"/>
  <c r="I101" i="162" s="1"/>
  <c r="H100" i="162"/>
  <c r="I100" i="162" s="1"/>
  <c r="H99" i="162"/>
  <c r="I99" i="162" s="1"/>
  <c r="H98" i="162"/>
  <c r="I98" i="162" s="1"/>
  <c r="H97" i="162"/>
  <c r="I97" i="162" s="1"/>
  <c r="H96" i="162"/>
  <c r="I96" i="162" s="1"/>
  <c r="H95" i="162"/>
  <c r="I95" i="162" s="1"/>
  <c r="H94" i="162"/>
  <c r="I94" i="162" s="1"/>
  <c r="H93" i="162"/>
  <c r="I93" i="162" s="1"/>
  <c r="H92" i="162"/>
  <c r="I92" i="162" s="1"/>
  <c r="H91" i="162"/>
  <c r="I91" i="162" s="1"/>
  <c r="H90" i="162"/>
  <c r="I90" i="162" s="1"/>
  <c r="H89" i="162"/>
  <c r="I89" i="162" s="1"/>
  <c r="H88" i="162"/>
  <c r="I88" i="162" s="1"/>
  <c r="H87" i="162"/>
  <c r="I87" i="162" s="1"/>
  <c r="H86" i="162"/>
  <c r="I86" i="162" s="1"/>
  <c r="H85" i="162"/>
  <c r="I85" i="162" s="1"/>
  <c r="H84" i="162"/>
  <c r="I84" i="162" s="1"/>
  <c r="H83" i="162"/>
  <c r="I83" i="162" s="1"/>
  <c r="H82" i="162"/>
  <c r="I82" i="162" s="1"/>
  <c r="H81" i="162"/>
  <c r="I81" i="162" s="1"/>
  <c r="H80" i="162"/>
  <c r="I80" i="162" s="1"/>
  <c r="H79" i="162"/>
  <c r="I79" i="162" s="1"/>
  <c r="H78" i="162"/>
  <c r="I78" i="162" s="1"/>
  <c r="H77" i="162"/>
  <c r="I77" i="162" s="1"/>
  <c r="H76" i="162"/>
  <c r="I76" i="162" s="1"/>
  <c r="H75" i="162"/>
  <c r="I75" i="162" s="1"/>
  <c r="H74" i="162"/>
  <c r="I74" i="162" s="1"/>
  <c r="H73" i="162"/>
  <c r="I73" i="162" s="1"/>
  <c r="H72" i="162"/>
  <c r="I72" i="162" s="1"/>
  <c r="H71" i="162"/>
  <c r="I71" i="162" s="1"/>
  <c r="H70" i="162"/>
  <c r="I70" i="162" s="1"/>
  <c r="H69" i="162"/>
  <c r="I69" i="162" s="1"/>
  <c r="H68" i="162"/>
  <c r="I68" i="162" s="1"/>
  <c r="H67" i="162"/>
  <c r="I67" i="162" s="1"/>
  <c r="H66" i="162"/>
  <c r="I66" i="162" s="1"/>
  <c r="H65" i="162"/>
  <c r="I65" i="162" s="1"/>
  <c r="H64" i="162"/>
  <c r="I64" i="162" s="1"/>
  <c r="H63" i="162"/>
  <c r="I63" i="162" s="1"/>
  <c r="H62" i="162"/>
  <c r="I62" i="162" s="1"/>
  <c r="H61" i="162"/>
  <c r="I61" i="162" s="1"/>
  <c r="H60" i="162"/>
  <c r="I60" i="162" s="1"/>
  <c r="H59" i="162"/>
  <c r="I59" i="162" s="1"/>
  <c r="H58" i="162"/>
  <c r="I58" i="162" s="1"/>
  <c r="H57" i="162"/>
  <c r="I57" i="162" s="1"/>
  <c r="H56" i="162"/>
  <c r="I56" i="162" s="1"/>
  <c r="H55" i="162"/>
  <c r="I55" i="162" s="1"/>
  <c r="H54" i="162"/>
  <c r="I54" i="162" s="1"/>
  <c r="H53" i="162"/>
  <c r="I53" i="162" s="1"/>
  <c r="H52" i="162"/>
  <c r="I52" i="162" s="1"/>
  <c r="H51" i="162"/>
  <c r="I51" i="162" s="1"/>
  <c r="H50" i="162"/>
  <c r="I50" i="162" s="1"/>
  <c r="H49" i="162"/>
  <c r="I49" i="162" s="1"/>
  <c r="H48" i="162"/>
  <c r="I48" i="162" s="1"/>
  <c r="H47" i="162"/>
  <c r="I47" i="162" s="1"/>
  <c r="H46" i="162"/>
  <c r="I46" i="162" s="1"/>
  <c r="H45" i="162"/>
  <c r="I45" i="162" s="1"/>
  <c r="H44" i="162"/>
  <c r="I44" i="162" s="1"/>
  <c r="H43" i="162"/>
  <c r="I43" i="162" s="1"/>
  <c r="H42" i="162"/>
  <c r="I42" i="162" s="1"/>
  <c r="H41" i="162"/>
  <c r="I41" i="162" s="1"/>
  <c r="H40" i="162"/>
  <c r="I40" i="162" s="1"/>
  <c r="H39" i="162"/>
  <c r="I39" i="162" s="1"/>
  <c r="H38" i="162"/>
  <c r="I38" i="162" s="1"/>
  <c r="H37" i="162"/>
  <c r="I37" i="162" s="1"/>
  <c r="H36" i="162"/>
  <c r="I36" i="162" s="1"/>
  <c r="H35" i="162"/>
  <c r="I35" i="162" s="1"/>
  <c r="H34" i="162"/>
  <c r="I34" i="162" s="1"/>
  <c r="H33" i="162"/>
  <c r="I33" i="162" s="1"/>
  <c r="H32" i="162"/>
  <c r="I32" i="162" s="1"/>
  <c r="H31" i="162"/>
  <c r="I31" i="162" s="1"/>
  <c r="H30" i="162"/>
  <c r="I30" i="162" s="1"/>
  <c r="H29" i="162"/>
  <c r="I29" i="162" s="1"/>
  <c r="H28" i="162"/>
  <c r="I28" i="162" s="1"/>
  <c r="H27" i="162"/>
  <c r="I27" i="162" s="1"/>
  <c r="H26" i="162"/>
  <c r="I26" i="162" s="1"/>
  <c r="H25" i="162"/>
  <c r="I25" i="162" s="1"/>
  <c r="H24" i="162"/>
  <c r="I24" i="162" s="1"/>
  <c r="H23" i="162"/>
  <c r="I23" i="162" s="1"/>
  <c r="H22" i="162"/>
  <c r="I22" i="162" s="1"/>
  <c r="H21" i="162"/>
  <c r="I21" i="162" s="1"/>
  <c r="H20" i="162"/>
  <c r="I20" i="162" s="1"/>
  <c r="H19" i="162"/>
  <c r="I19" i="162" s="1"/>
  <c r="H18" i="162"/>
  <c r="I18" i="162" s="1"/>
  <c r="H17" i="162"/>
  <c r="I17" i="162" s="1"/>
  <c r="H16" i="162"/>
  <c r="I16" i="162" s="1"/>
  <c r="H15" i="162"/>
  <c r="I15" i="162" s="1"/>
  <c r="H14" i="162"/>
  <c r="I14" i="162" s="1"/>
  <c r="H154" i="188"/>
  <c r="I154" i="188" s="1"/>
  <c r="H153" i="188"/>
  <c r="I153" i="188" s="1"/>
  <c r="H152" i="188"/>
  <c r="I152" i="188" s="1"/>
  <c r="H149" i="188"/>
  <c r="I149" i="188" s="1"/>
  <c r="H148" i="188"/>
  <c r="I148" i="188" s="1"/>
  <c r="H147" i="188"/>
  <c r="I147" i="188" s="1"/>
  <c r="H146" i="188"/>
  <c r="I146" i="188" s="1"/>
  <c r="H145" i="188"/>
  <c r="I145" i="188" s="1"/>
  <c r="H144" i="188"/>
  <c r="I144" i="188" s="1"/>
  <c r="H143" i="188"/>
  <c r="I143" i="188" s="1"/>
  <c r="H142" i="188"/>
  <c r="I142" i="188" s="1"/>
  <c r="H141" i="188"/>
  <c r="I141" i="188" s="1"/>
  <c r="H140" i="188"/>
  <c r="I140" i="188" s="1"/>
  <c r="H139" i="188"/>
  <c r="I139" i="188" s="1"/>
  <c r="H112" i="188"/>
  <c r="I112" i="188" s="1"/>
  <c r="H111" i="188"/>
  <c r="I111" i="188" s="1"/>
  <c r="H110" i="188"/>
  <c r="I110" i="188" s="1"/>
  <c r="H109" i="188"/>
  <c r="I109" i="188" s="1"/>
  <c r="H108" i="188"/>
  <c r="I108" i="188" s="1"/>
  <c r="H107" i="188"/>
  <c r="I107" i="188" s="1"/>
  <c r="H106" i="188"/>
  <c r="I106" i="188" s="1"/>
  <c r="H105" i="188"/>
  <c r="I105" i="188" s="1"/>
  <c r="H104" i="188"/>
  <c r="I104" i="188" s="1"/>
  <c r="H103" i="188"/>
  <c r="I103" i="188" s="1"/>
  <c r="H102" i="188"/>
  <c r="I102" i="188" s="1"/>
  <c r="H101" i="188"/>
  <c r="I101" i="188" s="1"/>
  <c r="H100" i="188"/>
  <c r="I100" i="188" s="1"/>
  <c r="H99" i="188"/>
  <c r="I99" i="188" s="1"/>
  <c r="H98" i="188"/>
  <c r="I98" i="188" s="1"/>
  <c r="H97" i="188"/>
  <c r="I97" i="188" s="1"/>
  <c r="H96" i="188"/>
  <c r="I96" i="188" s="1"/>
  <c r="H95" i="188"/>
  <c r="I95" i="188" s="1"/>
  <c r="H94" i="188"/>
  <c r="I94" i="188" s="1"/>
  <c r="H93" i="188"/>
  <c r="I93" i="188" s="1"/>
  <c r="H92" i="188"/>
  <c r="I92" i="188" s="1"/>
  <c r="H91" i="188"/>
  <c r="I91" i="188" s="1"/>
  <c r="H90" i="188"/>
  <c r="I90" i="188" s="1"/>
  <c r="H89" i="188"/>
  <c r="I89" i="188" s="1"/>
  <c r="H88" i="188"/>
  <c r="I88" i="188" s="1"/>
  <c r="H87" i="188"/>
  <c r="I87" i="188" s="1"/>
  <c r="H86" i="188"/>
  <c r="I86" i="188" s="1"/>
  <c r="H85" i="188"/>
  <c r="I85" i="188" s="1"/>
  <c r="H84" i="188"/>
  <c r="I84" i="188" s="1"/>
  <c r="H83" i="188"/>
  <c r="I83" i="188" s="1"/>
  <c r="H82" i="188"/>
  <c r="I82" i="188" s="1"/>
  <c r="H81" i="188"/>
  <c r="I81" i="188" s="1"/>
  <c r="H80" i="188"/>
  <c r="I80" i="188" s="1"/>
  <c r="H79" i="188"/>
  <c r="I79" i="188" s="1"/>
  <c r="H78" i="188"/>
  <c r="I78" i="188" s="1"/>
  <c r="H77" i="188"/>
  <c r="I77" i="188" s="1"/>
  <c r="H76" i="188"/>
  <c r="I76" i="188" s="1"/>
  <c r="H75" i="188"/>
  <c r="I75" i="188" s="1"/>
  <c r="H74" i="188"/>
  <c r="I74" i="188" s="1"/>
  <c r="H73" i="188"/>
  <c r="I73" i="188" s="1"/>
  <c r="H72" i="188"/>
  <c r="I72" i="188" s="1"/>
  <c r="H71" i="188"/>
  <c r="I71" i="188" s="1"/>
  <c r="H70" i="188"/>
  <c r="I70" i="188" s="1"/>
  <c r="H69" i="188"/>
  <c r="I69" i="188" s="1"/>
  <c r="H68" i="188"/>
  <c r="I68" i="188" s="1"/>
  <c r="H67" i="188"/>
  <c r="I67" i="188" s="1"/>
  <c r="H66" i="188"/>
  <c r="I66" i="188" s="1"/>
  <c r="H65" i="188"/>
  <c r="I65" i="188" s="1"/>
  <c r="H64" i="188"/>
  <c r="I64" i="188" s="1"/>
  <c r="H63" i="188"/>
  <c r="I63" i="188" s="1"/>
  <c r="H62" i="188"/>
  <c r="I62" i="188" s="1"/>
  <c r="H61" i="188"/>
  <c r="I61" i="188" s="1"/>
  <c r="H60" i="188"/>
  <c r="I60" i="188" s="1"/>
  <c r="H59" i="188"/>
  <c r="I59" i="188" s="1"/>
  <c r="H58" i="188"/>
  <c r="I58" i="188" s="1"/>
  <c r="H57" i="188"/>
  <c r="I57" i="188" s="1"/>
  <c r="H56" i="188"/>
  <c r="I56" i="188" s="1"/>
  <c r="H55" i="188"/>
  <c r="I55" i="188" s="1"/>
  <c r="H54" i="188"/>
  <c r="I54" i="188" s="1"/>
  <c r="H53" i="188"/>
  <c r="I53" i="188" s="1"/>
  <c r="H52" i="188"/>
  <c r="I52" i="188" s="1"/>
  <c r="H51" i="188"/>
  <c r="I51" i="188" s="1"/>
  <c r="H50" i="188"/>
  <c r="I50" i="188" s="1"/>
  <c r="H49" i="188"/>
  <c r="I49" i="188" s="1"/>
  <c r="H48" i="188"/>
  <c r="I48" i="188" s="1"/>
  <c r="H47" i="188"/>
  <c r="I47" i="188" s="1"/>
  <c r="H46" i="188"/>
  <c r="I46" i="188" s="1"/>
  <c r="H45" i="188"/>
  <c r="I45" i="188" s="1"/>
  <c r="H44" i="188"/>
  <c r="I44" i="188" s="1"/>
  <c r="H43" i="188"/>
  <c r="I43" i="188" s="1"/>
  <c r="H42" i="188"/>
  <c r="I42" i="188" s="1"/>
  <c r="H41" i="188"/>
  <c r="I41" i="188" s="1"/>
  <c r="H40" i="188"/>
  <c r="I40" i="188" s="1"/>
  <c r="H39" i="188"/>
  <c r="I39" i="188" s="1"/>
  <c r="H38" i="188"/>
  <c r="I38" i="188" s="1"/>
  <c r="H37" i="188"/>
  <c r="I37" i="188" s="1"/>
  <c r="H36" i="188"/>
  <c r="I36" i="188" s="1"/>
  <c r="H35" i="188"/>
  <c r="I35" i="188" s="1"/>
  <c r="H34" i="188"/>
  <c r="I34" i="188" s="1"/>
  <c r="H33" i="188"/>
  <c r="I33" i="188" s="1"/>
  <c r="H32" i="188"/>
  <c r="I32" i="188" s="1"/>
  <c r="H31" i="188"/>
  <c r="I31" i="188" s="1"/>
  <c r="H30" i="188"/>
  <c r="I30" i="188" s="1"/>
  <c r="H29" i="188"/>
  <c r="I29" i="188" s="1"/>
  <c r="H28" i="188"/>
  <c r="I28" i="188" s="1"/>
  <c r="H27" i="188"/>
  <c r="I27" i="188" s="1"/>
  <c r="H26" i="188"/>
  <c r="I26" i="188" s="1"/>
  <c r="H25" i="188"/>
  <c r="I25" i="188" s="1"/>
  <c r="H24" i="188"/>
  <c r="I24" i="188" s="1"/>
  <c r="H23" i="188"/>
  <c r="I23" i="188" s="1"/>
  <c r="H22" i="188"/>
  <c r="I22" i="188" s="1"/>
  <c r="H21" i="188"/>
  <c r="I21" i="188" s="1"/>
  <c r="H20" i="188"/>
  <c r="I20" i="188" s="1"/>
  <c r="H19" i="188"/>
  <c r="I19" i="188" s="1"/>
  <c r="H18" i="188"/>
  <c r="I18" i="188" s="1"/>
  <c r="H17" i="188"/>
  <c r="I17" i="188" s="1"/>
  <c r="H16" i="188"/>
  <c r="I16" i="188" s="1"/>
  <c r="H15" i="188"/>
  <c r="I15" i="188" s="1"/>
  <c r="H14" i="188"/>
  <c r="I14" i="188" s="1"/>
  <c r="H48" i="161"/>
  <c r="I48" i="161" s="1"/>
  <c r="H47" i="161"/>
  <c r="I47" i="161" s="1"/>
  <c r="H46" i="161"/>
  <c r="I46" i="161" s="1"/>
  <c r="H45" i="161"/>
  <c r="I45" i="161" s="1"/>
  <c r="H44" i="161"/>
  <c r="I44" i="161" s="1"/>
  <c r="H43" i="161"/>
  <c r="I43" i="161" s="1"/>
  <c r="H42" i="161"/>
  <c r="I42" i="161" s="1"/>
  <c r="H41" i="161"/>
  <c r="I41" i="161" s="1"/>
  <c r="H40" i="161"/>
  <c r="I40" i="161" s="1"/>
  <c r="H39" i="161"/>
  <c r="I39" i="161" s="1"/>
  <c r="H38" i="161"/>
  <c r="I38" i="161" s="1"/>
  <c r="H37" i="161"/>
  <c r="I37" i="161" s="1"/>
  <c r="H36" i="161"/>
  <c r="I36" i="161" s="1"/>
  <c r="H35" i="161"/>
  <c r="I35" i="161" s="1"/>
  <c r="H34" i="161"/>
  <c r="I34" i="161" s="1"/>
  <c r="H33" i="161"/>
  <c r="I33" i="161" s="1"/>
  <c r="H32" i="161"/>
  <c r="I32" i="161" s="1"/>
  <c r="H31" i="161"/>
  <c r="I31" i="161" s="1"/>
  <c r="H30" i="161"/>
  <c r="I30" i="161" s="1"/>
  <c r="H29" i="161"/>
  <c r="I29" i="161" s="1"/>
  <c r="H28" i="161"/>
  <c r="I28" i="161" s="1"/>
  <c r="H27" i="161"/>
  <c r="I27" i="161" s="1"/>
  <c r="H26" i="161"/>
  <c r="I26" i="161" s="1"/>
  <c r="H25" i="161"/>
  <c r="I25" i="161" s="1"/>
  <c r="H24" i="161"/>
  <c r="I24" i="161" s="1"/>
  <c r="H23" i="161"/>
  <c r="I23" i="161" s="1"/>
  <c r="H22" i="161"/>
  <c r="I22" i="161" s="1"/>
  <c r="H21" i="161"/>
  <c r="I21" i="161" s="1"/>
  <c r="H20" i="161"/>
  <c r="I20" i="161" s="1"/>
  <c r="H19" i="161"/>
  <c r="I19" i="161" s="1"/>
  <c r="H18" i="161"/>
  <c r="I18" i="161" s="1"/>
  <c r="H17" i="161"/>
  <c r="I17" i="161" s="1"/>
  <c r="H16" i="161"/>
  <c r="I16" i="161" s="1"/>
  <c r="H15" i="161"/>
  <c r="I15" i="161" s="1"/>
  <c r="H14" i="161"/>
  <c r="I14" i="161" s="1"/>
  <c r="H48" i="160"/>
  <c r="I48" i="160" s="1"/>
  <c r="H47" i="160"/>
  <c r="I47" i="160" s="1"/>
  <c r="H46" i="160"/>
  <c r="I46" i="160" s="1"/>
  <c r="H45" i="160"/>
  <c r="I45" i="160" s="1"/>
  <c r="H44" i="160"/>
  <c r="I44" i="160" s="1"/>
  <c r="H43" i="160"/>
  <c r="I43" i="160" s="1"/>
  <c r="H42" i="160"/>
  <c r="I42" i="160" s="1"/>
  <c r="H41" i="160"/>
  <c r="I41" i="160" s="1"/>
  <c r="H40" i="160"/>
  <c r="I40" i="160" s="1"/>
  <c r="H39" i="160"/>
  <c r="I39" i="160" s="1"/>
  <c r="H38" i="160"/>
  <c r="I38" i="160" s="1"/>
  <c r="H37" i="160"/>
  <c r="I37" i="160" s="1"/>
  <c r="H36" i="160"/>
  <c r="I36" i="160" s="1"/>
  <c r="H35" i="160"/>
  <c r="I35" i="160" s="1"/>
  <c r="H34" i="160"/>
  <c r="I34" i="160" s="1"/>
  <c r="H33" i="160"/>
  <c r="I33" i="160" s="1"/>
  <c r="H32" i="160"/>
  <c r="I32" i="160" s="1"/>
  <c r="H31" i="160"/>
  <c r="I31" i="160" s="1"/>
  <c r="H30" i="160"/>
  <c r="I30" i="160" s="1"/>
  <c r="H29" i="160"/>
  <c r="I29" i="160" s="1"/>
  <c r="H28" i="160"/>
  <c r="I28" i="160" s="1"/>
  <c r="H27" i="160"/>
  <c r="I27" i="160" s="1"/>
  <c r="H26" i="160"/>
  <c r="I26" i="160" s="1"/>
  <c r="H25" i="160"/>
  <c r="I25" i="160" s="1"/>
  <c r="H24" i="160"/>
  <c r="I24" i="160" s="1"/>
  <c r="H23" i="160"/>
  <c r="I23" i="160" s="1"/>
  <c r="H22" i="160"/>
  <c r="I22" i="160" s="1"/>
  <c r="H21" i="160"/>
  <c r="I21" i="160" s="1"/>
  <c r="H20" i="160"/>
  <c r="I20" i="160" s="1"/>
  <c r="H19" i="160"/>
  <c r="I19" i="160" s="1"/>
  <c r="H18" i="160"/>
  <c r="I18" i="160" s="1"/>
  <c r="H17" i="160"/>
  <c r="I17" i="160" s="1"/>
  <c r="H16" i="160"/>
  <c r="I16" i="160" s="1"/>
  <c r="H15" i="160"/>
  <c r="I15" i="160" s="1"/>
  <c r="H14" i="160"/>
  <c r="I14" i="160" s="1"/>
  <c r="H47" i="5"/>
  <c r="I47" i="5" s="1"/>
  <c r="H46" i="5"/>
  <c r="I46" i="5" s="1"/>
  <c r="H45" i="5"/>
  <c r="I45" i="5" s="1"/>
  <c r="H44" i="5"/>
  <c r="I44" i="5" s="1"/>
  <c r="H43" i="5"/>
  <c r="I43" i="5" s="1"/>
  <c r="H42" i="5"/>
  <c r="I42" i="5" s="1"/>
  <c r="H41" i="5"/>
  <c r="I41" i="5" s="1"/>
  <c r="H40" i="5"/>
  <c r="I40" i="5" s="1"/>
  <c r="H39" i="5"/>
  <c r="I39" i="5" s="1"/>
  <c r="H38" i="5"/>
  <c r="I38" i="5" s="1"/>
  <c r="H37" i="5"/>
  <c r="I37" i="5" s="1"/>
  <c r="H36" i="5"/>
  <c r="I36" i="5" s="1"/>
  <c r="H35" i="5"/>
  <c r="I35" i="5" s="1"/>
  <c r="H34" i="5"/>
  <c r="I34" i="5" s="1"/>
  <c r="H33" i="5"/>
  <c r="I33" i="5" s="1"/>
  <c r="H32" i="5"/>
  <c r="I32" i="5" s="1"/>
  <c r="H31" i="5"/>
  <c r="I31" i="5" s="1"/>
  <c r="H30" i="5"/>
  <c r="I30" i="5" s="1"/>
  <c r="H29" i="5"/>
  <c r="I29" i="5" s="1"/>
  <c r="H28" i="5"/>
  <c r="I28" i="5" s="1"/>
  <c r="H27" i="5"/>
  <c r="I27" i="5" s="1"/>
  <c r="H26" i="5"/>
  <c r="I26" i="5" s="1"/>
  <c r="H25" i="5"/>
  <c r="I25" i="5" s="1"/>
  <c r="H24" i="5"/>
  <c r="I24" i="5" s="1"/>
  <c r="H23" i="5"/>
  <c r="I23" i="5" s="1"/>
  <c r="H22" i="5"/>
  <c r="I22" i="5" s="1"/>
  <c r="H21" i="5"/>
  <c r="I21" i="5" s="1"/>
  <c r="H20" i="5"/>
  <c r="I20" i="5" s="1"/>
  <c r="H19" i="5"/>
  <c r="I19" i="5" s="1"/>
  <c r="H18" i="5"/>
  <c r="I18" i="5" s="1"/>
  <c r="H17" i="5"/>
  <c r="I17" i="5" s="1"/>
  <c r="H16" i="5"/>
  <c r="I16" i="5" s="1"/>
  <c r="H15" i="5"/>
  <c r="I15" i="5" s="1"/>
  <c r="H14" i="5"/>
  <c r="I14" i="5" s="1"/>
  <c r="H26" i="189"/>
  <c r="I26" i="189" s="1"/>
  <c r="H25" i="189"/>
  <c r="I25" i="189" s="1"/>
  <c r="H24" i="189"/>
  <c r="T24" i="189" s="1"/>
  <c r="H23" i="189"/>
  <c r="T23" i="189" s="1"/>
  <c r="H22" i="189"/>
  <c r="T22" i="189" s="1"/>
  <c r="H21" i="189"/>
  <c r="I21" i="189" s="1"/>
  <c r="H20" i="189"/>
  <c r="T20" i="189" s="1"/>
  <c r="H19" i="189"/>
  <c r="U19" i="189" s="1"/>
  <c r="H18" i="189"/>
  <c r="I18" i="189" s="1"/>
  <c r="H17" i="189"/>
  <c r="I17" i="189" s="1"/>
  <c r="H16" i="189"/>
  <c r="I16" i="189" s="1"/>
  <c r="H15" i="189"/>
  <c r="T15" i="189" s="1"/>
  <c r="H14" i="189"/>
  <c r="I14" i="189" s="1"/>
  <c r="W26" i="189"/>
  <c r="V26" i="189"/>
  <c r="U26" i="189"/>
  <c r="B26" i="189"/>
  <c r="AK25" i="189"/>
  <c r="W25" i="189"/>
  <c r="V25" i="189"/>
  <c r="U25" i="189"/>
  <c r="T25" i="189"/>
  <c r="B25" i="189"/>
  <c r="W24" i="189"/>
  <c r="V24" i="189"/>
  <c r="U24" i="189"/>
  <c r="B24" i="189"/>
  <c r="W23" i="189"/>
  <c r="V23" i="189"/>
  <c r="U23" i="189"/>
  <c r="B23" i="189"/>
  <c r="W22" i="189"/>
  <c r="V22" i="189"/>
  <c r="U22" i="189"/>
  <c r="B22" i="189"/>
  <c r="AP22" i="189" s="1"/>
  <c r="W21" i="189"/>
  <c r="V21" i="189"/>
  <c r="U21" i="189"/>
  <c r="T21" i="189"/>
  <c r="B21" i="189"/>
  <c r="W20" i="189"/>
  <c r="V20" i="189"/>
  <c r="U20" i="189"/>
  <c r="B20" i="189"/>
  <c r="AK19" i="189"/>
  <c r="W19" i="189"/>
  <c r="V19" i="189"/>
  <c r="B19" i="189"/>
  <c r="W18" i="189"/>
  <c r="V18" i="189"/>
  <c r="U18" i="189"/>
  <c r="B18" i="189"/>
  <c r="AK18" i="189" s="1"/>
  <c r="W17" i="189"/>
  <c r="V17" i="189"/>
  <c r="U17" i="189"/>
  <c r="T17" i="189"/>
  <c r="B17" i="189"/>
  <c r="W16" i="189"/>
  <c r="V16" i="189"/>
  <c r="U16" i="189"/>
  <c r="T16" i="189"/>
  <c r="B16" i="189"/>
  <c r="W15" i="189"/>
  <c r="V15" i="189"/>
  <c r="U15" i="189"/>
  <c r="B15" i="189"/>
  <c r="W14" i="189"/>
  <c r="V14" i="189"/>
  <c r="U14" i="189"/>
  <c r="T14" i="189"/>
  <c r="B14" i="189"/>
  <c r="AP14" i="189" s="1"/>
  <c r="AT12" i="189"/>
  <c r="AO12" i="189"/>
  <c r="AJ12" i="189"/>
  <c r="P12" i="189"/>
  <c r="D9" i="189"/>
  <c r="Q3" i="189"/>
  <c r="P2" i="189"/>
  <c r="AP24" i="189" l="1"/>
  <c r="S19" i="189"/>
  <c r="AP19" i="189"/>
  <c r="AP21" i="189"/>
  <c r="AK23" i="189"/>
  <c r="AP23" i="189"/>
  <c r="S26" i="189"/>
  <c r="AP26" i="189"/>
  <c r="S16" i="189"/>
  <c r="AP16" i="189"/>
  <c r="S18" i="189"/>
  <c r="AP18" i="189"/>
  <c r="AK24" i="189"/>
  <c r="S20" i="189"/>
  <c r="AP20" i="189"/>
  <c r="S25" i="189"/>
  <c r="AP25" i="189"/>
  <c r="AK15" i="189"/>
  <c r="AP15" i="189"/>
  <c r="S17" i="189"/>
  <c r="AP17" i="189"/>
  <c r="AK15" i="190"/>
  <c r="I17" i="190"/>
  <c r="AK23" i="190"/>
  <c r="I25" i="190"/>
  <c r="AK18" i="190"/>
  <c r="AK26" i="190"/>
  <c r="I15" i="190"/>
  <c r="S20" i="190"/>
  <c r="AK21" i="190"/>
  <c r="I23" i="190"/>
  <c r="AK16" i="190"/>
  <c r="I18" i="190"/>
  <c r="AK24" i="190"/>
  <c r="I26" i="190"/>
  <c r="AK19" i="190"/>
  <c r="I21" i="190"/>
  <c r="AK14" i="190"/>
  <c r="AK22" i="190"/>
  <c r="T26" i="189"/>
  <c r="I15" i="189"/>
  <c r="I19" i="189"/>
  <c r="I23" i="189"/>
  <c r="T19" i="189"/>
  <c r="I20" i="189"/>
  <c r="I24" i="189"/>
  <c r="T18" i="189"/>
  <c r="I22" i="189"/>
  <c r="AK17" i="189"/>
  <c r="AK16" i="189"/>
  <c r="S21" i="189"/>
  <c r="S24" i="189"/>
  <c r="AK20" i="189"/>
  <c r="S23" i="189"/>
  <c r="S14" i="189"/>
  <c r="S15" i="189"/>
  <c r="AK26" i="189"/>
  <c r="AK21" i="189"/>
  <c r="S22" i="189"/>
  <c r="AK14" i="189"/>
  <c r="AK22" i="189"/>
  <c r="E9" i="159" l="1"/>
  <c r="W141" i="188" l="1"/>
  <c r="V141" i="188"/>
  <c r="U141" i="188"/>
  <c r="T141" i="188"/>
  <c r="B141" i="188"/>
  <c r="AU141" i="188" s="1"/>
  <c r="W140" i="188"/>
  <c r="V140" i="188"/>
  <c r="U140" i="188"/>
  <c r="T140" i="188"/>
  <c r="B140" i="188"/>
  <c r="S140" i="188" s="1"/>
  <c r="AP139" i="188"/>
  <c r="AK139" i="188"/>
  <c r="W139" i="188"/>
  <c r="V139" i="188"/>
  <c r="U139" i="188"/>
  <c r="T139" i="188"/>
  <c r="B139" i="188"/>
  <c r="S139" i="188" s="1"/>
  <c r="AP112" i="188"/>
  <c r="W112" i="188"/>
  <c r="V112" i="188"/>
  <c r="U112" i="188"/>
  <c r="T112" i="188"/>
  <c r="B112" i="188"/>
  <c r="S112" i="188" s="1"/>
  <c r="AP111" i="188"/>
  <c r="AK111" i="188"/>
  <c r="W111" i="188"/>
  <c r="V111" i="188"/>
  <c r="U111" i="188"/>
  <c r="T111" i="188"/>
  <c r="B111" i="188"/>
  <c r="S111" i="188" s="1"/>
  <c r="W110" i="188"/>
  <c r="V110" i="188"/>
  <c r="U110" i="188"/>
  <c r="T110" i="188"/>
  <c r="B110" i="188"/>
  <c r="S110" i="188" s="1"/>
  <c r="W109" i="188"/>
  <c r="V109" i="188"/>
  <c r="U109" i="188"/>
  <c r="T109" i="188"/>
  <c r="B109" i="188"/>
  <c r="AK109" i="188" s="1"/>
  <c r="W108" i="188"/>
  <c r="V108" i="188"/>
  <c r="U108" i="188"/>
  <c r="T108" i="188"/>
  <c r="B108" i="188"/>
  <c r="AP108" i="188" s="1"/>
  <c r="W107" i="188"/>
  <c r="V107" i="188"/>
  <c r="U107" i="188"/>
  <c r="T107" i="188"/>
  <c r="B107" i="188"/>
  <c r="AU107" i="188" s="1"/>
  <c r="W106" i="188"/>
  <c r="V106" i="188"/>
  <c r="U106" i="188"/>
  <c r="T106" i="188"/>
  <c r="B106" i="188"/>
  <c r="S106" i="188" s="1"/>
  <c r="W47" i="188"/>
  <c r="V47" i="188"/>
  <c r="U47" i="188"/>
  <c r="T47" i="188"/>
  <c r="B47" i="188"/>
  <c r="AU47" i="188" s="1"/>
  <c r="W46" i="188"/>
  <c r="V46" i="188"/>
  <c r="U46" i="188"/>
  <c r="T46" i="188"/>
  <c r="B46" i="188"/>
  <c r="S46" i="188" s="1"/>
  <c r="W45" i="188"/>
  <c r="V45" i="188"/>
  <c r="U45" i="188"/>
  <c r="T45" i="188"/>
  <c r="B45" i="188"/>
  <c r="S45" i="188" s="1"/>
  <c r="W44" i="188"/>
  <c r="V44" i="188"/>
  <c r="U44" i="188"/>
  <c r="T44" i="188"/>
  <c r="B44" i="188"/>
  <c r="AU44" i="188" s="1"/>
  <c r="W43" i="188"/>
  <c r="V43" i="188"/>
  <c r="U43" i="188"/>
  <c r="T43" i="188"/>
  <c r="B43" i="188"/>
  <c r="AU43" i="188" s="1"/>
  <c r="W42" i="188"/>
  <c r="V42" i="188"/>
  <c r="U42" i="188"/>
  <c r="T42" i="188"/>
  <c r="B42" i="188"/>
  <c r="S42" i="188" s="1"/>
  <c r="W41" i="188"/>
  <c r="V41" i="188"/>
  <c r="U41" i="188"/>
  <c r="T41" i="188"/>
  <c r="B41" i="188"/>
  <c r="AK41" i="188" s="1"/>
  <c r="W40" i="188"/>
  <c r="V40" i="188"/>
  <c r="U40" i="188"/>
  <c r="T40" i="188"/>
  <c r="B40" i="188"/>
  <c r="AP40" i="188" s="1"/>
  <c r="W39" i="188"/>
  <c r="V39" i="188"/>
  <c r="U39" i="188"/>
  <c r="T39" i="188"/>
  <c r="B39" i="188"/>
  <c r="AU39" i="188" s="1"/>
  <c r="W38" i="188"/>
  <c r="V38" i="188"/>
  <c r="U38" i="188"/>
  <c r="T38" i="188"/>
  <c r="B38" i="188"/>
  <c r="S38" i="188" s="1"/>
  <c r="W37" i="188"/>
  <c r="V37" i="188"/>
  <c r="U37" i="188"/>
  <c r="T37" i="188"/>
  <c r="B37" i="188"/>
  <c r="AU37" i="188" s="1"/>
  <c r="AU36" i="188"/>
  <c r="W36" i="188"/>
  <c r="V36" i="188"/>
  <c r="U36" i="188"/>
  <c r="T36" i="188"/>
  <c r="B36" i="188"/>
  <c r="S36" i="188" s="1"/>
  <c r="W35" i="188"/>
  <c r="V35" i="188"/>
  <c r="U35" i="188"/>
  <c r="T35" i="188"/>
  <c r="B35" i="188"/>
  <c r="AU35" i="188" s="1"/>
  <c r="W34" i="188"/>
  <c r="V34" i="188"/>
  <c r="U34" i="188"/>
  <c r="T34" i="188"/>
  <c r="B34" i="188"/>
  <c r="S34" i="188" s="1"/>
  <c r="W33" i="188"/>
  <c r="V33" i="188"/>
  <c r="U33" i="188"/>
  <c r="T33" i="188"/>
  <c r="B33" i="188"/>
  <c r="AK33" i="188" s="1"/>
  <c r="AU32" i="188"/>
  <c r="W32" i="188"/>
  <c r="V32" i="188"/>
  <c r="U32" i="188"/>
  <c r="T32" i="188"/>
  <c r="B32" i="188"/>
  <c r="AP32" i="188" s="1"/>
  <c r="AP31" i="188"/>
  <c r="W31" i="188"/>
  <c r="V31" i="188"/>
  <c r="U31" i="188"/>
  <c r="T31" i="188"/>
  <c r="B31" i="188"/>
  <c r="AU31" i="188" s="1"/>
  <c r="W64" i="188"/>
  <c r="V64" i="188"/>
  <c r="U64" i="188"/>
  <c r="T64" i="188"/>
  <c r="B64" i="188"/>
  <c r="AU64" i="188" s="1"/>
  <c r="W63" i="188"/>
  <c r="V63" i="188"/>
  <c r="U63" i="188"/>
  <c r="T63" i="188"/>
  <c r="B63" i="188"/>
  <c r="S63" i="188" s="1"/>
  <c r="W62" i="188"/>
  <c r="V62" i="188"/>
  <c r="U62" i="188"/>
  <c r="T62" i="188"/>
  <c r="B62" i="188"/>
  <c r="S62" i="188" s="1"/>
  <c r="W61" i="188"/>
  <c r="V61" i="188"/>
  <c r="U61" i="188"/>
  <c r="T61" i="188"/>
  <c r="B61" i="188"/>
  <c r="S61" i="188" s="1"/>
  <c r="AP60" i="188"/>
  <c r="W60" i="188"/>
  <c r="V60" i="188"/>
  <c r="U60" i="188"/>
  <c r="T60" i="188"/>
  <c r="B60" i="188"/>
  <c r="S60" i="188" s="1"/>
  <c r="W59" i="188"/>
  <c r="V59" i="188"/>
  <c r="U59" i="188"/>
  <c r="T59" i="188"/>
  <c r="B59" i="188"/>
  <c r="S59" i="188" s="1"/>
  <c r="W58" i="188"/>
  <c r="V58" i="188"/>
  <c r="U58" i="188"/>
  <c r="T58" i="188"/>
  <c r="B58" i="188"/>
  <c r="AK58" i="188" s="1"/>
  <c r="W57" i="188"/>
  <c r="V57" i="188"/>
  <c r="U57" i="188"/>
  <c r="T57" i="188"/>
  <c r="B57" i="188"/>
  <c r="AP57" i="188" s="1"/>
  <c r="W56" i="188"/>
  <c r="V56" i="188"/>
  <c r="U56" i="188"/>
  <c r="T56" i="188"/>
  <c r="B56" i="188"/>
  <c r="AU56" i="188" s="1"/>
  <c r="W55" i="188"/>
  <c r="V55" i="188"/>
  <c r="U55" i="188"/>
  <c r="T55" i="188"/>
  <c r="B55" i="188"/>
  <c r="S55" i="188" s="1"/>
  <c r="AP54" i="188"/>
  <c r="W54" i="188"/>
  <c r="V54" i="188"/>
  <c r="U54" i="188"/>
  <c r="T54" i="188"/>
  <c r="B54" i="188"/>
  <c r="AU54" i="188" s="1"/>
  <c r="W53" i="188"/>
  <c r="V53" i="188"/>
  <c r="U53" i="188"/>
  <c r="T53" i="188"/>
  <c r="B53" i="188"/>
  <c r="S53" i="188" s="1"/>
  <c r="W52" i="188"/>
  <c r="V52" i="188"/>
  <c r="U52" i="188"/>
  <c r="T52" i="188"/>
  <c r="B52" i="188"/>
  <c r="S52" i="188" s="1"/>
  <c r="W51" i="188"/>
  <c r="V51" i="188"/>
  <c r="U51" i="188"/>
  <c r="T51" i="188"/>
  <c r="B51" i="188"/>
  <c r="S51" i="188" s="1"/>
  <c r="W50" i="188"/>
  <c r="V50" i="188"/>
  <c r="U50" i="188"/>
  <c r="T50" i="188"/>
  <c r="B50" i="188"/>
  <c r="AK50" i="188" s="1"/>
  <c r="W49" i="188"/>
  <c r="V49" i="188"/>
  <c r="U49" i="188"/>
  <c r="T49" i="188"/>
  <c r="B49" i="188"/>
  <c r="AP49" i="188" s="1"/>
  <c r="W48" i="188"/>
  <c r="V48" i="188"/>
  <c r="U48" i="188"/>
  <c r="T48" i="188"/>
  <c r="B48" i="188"/>
  <c r="AU48" i="188" s="1"/>
  <c r="W81" i="188"/>
  <c r="V81" i="188"/>
  <c r="U81" i="188"/>
  <c r="T81" i="188"/>
  <c r="B81" i="188"/>
  <c r="AU81" i="188" s="1"/>
  <c r="W80" i="188"/>
  <c r="V80" i="188"/>
  <c r="U80" i="188"/>
  <c r="T80" i="188"/>
  <c r="B80" i="188"/>
  <c r="S80" i="188" s="1"/>
  <c r="W79" i="188"/>
  <c r="V79" i="188"/>
  <c r="U79" i="188"/>
  <c r="T79" i="188"/>
  <c r="B79" i="188"/>
  <c r="S79" i="188" s="1"/>
  <c r="W78" i="188"/>
  <c r="V78" i="188"/>
  <c r="U78" i="188"/>
  <c r="T78" i="188"/>
  <c r="B78" i="188"/>
  <c r="S78" i="188" s="1"/>
  <c r="W77" i="188"/>
  <c r="V77" i="188"/>
  <c r="U77" i="188"/>
  <c r="T77" i="188"/>
  <c r="B77" i="188"/>
  <c r="AU77" i="188" s="1"/>
  <c r="W76" i="188"/>
  <c r="V76" i="188"/>
  <c r="U76" i="188"/>
  <c r="T76" i="188"/>
  <c r="B76" i="188"/>
  <c r="S76" i="188" s="1"/>
  <c r="W75" i="188"/>
  <c r="V75" i="188"/>
  <c r="U75" i="188"/>
  <c r="T75" i="188"/>
  <c r="B75" i="188"/>
  <c r="AK75" i="188" s="1"/>
  <c r="W74" i="188"/>
  <c r="V74" i="188"/>
  <c r="U74" i="188"/>
  <c r="T74" i="188"/>
  <c r="B74" i="188"/>
  <c r="AP74" i="188" s="1"/>
  <c r="W73" i="188"/>
  <c r="V73" i="188"/>
  <c r="U73" i="188"/>
  <c r="T73" i="188"/>
  <c r="B73" i="188"/>
  <c r="AU73" i="188" s="1"/>
  <c r="W72" i="188"/>
  <c r="V72" i="188"/>
  <c r="U72" i="188"/>
  <c r="T72" i="188"/>
  <c r="B72" i="188"/>
  <c r="S72" i="188" s="1"/>
  <c r="W71" i="188"/>
  <c r="V71" i="188"/>
  <c r="U71" i="188"/>
  <c r="T71" i="188"/>
  <c r="B71" i="188"/>
  <c r="S71" i="188" s="1"/>
  <c r="W70" i="188"/>
  <c r="V70" i="188"/>
  <c r="U70" i="188"/>
  <c r="T70" i="188"/>
  <c r="B70" i="188"/>
  <c r="S70" i="188" s="1"/>
  <c r="W69" i="188"/>
  <c r="V69" i="188"/>
  <c r="U69" i="188"/>
  <c r="T69" i="188"/>
  <c r="B69" i="188"/>
  <c r="AU69" i="188" s="1"/>
  <c r="W68" i="188"/>
  <c r="V68" i="188"/>
  <c r="U68" i="188"/>
  <c r="T68" i="188"/>
  <c r="B68" i="188"/>
  <c r="S68" i="188" s="1"/>
  <c r="W67" i="188"/>
  <c r="V67" i="188"/>
  <c r="U67" i="188"/>
  <c r="T67" i="188"/>
  <c r="B67" i="188"/>
  <c r="AK67" i="188" s="1"/>
  <c r="W66" i="188"/>
  <c r="V66" i="188"/>
  <c r="U66" i="188"/>
  <c r="T66" i="188"/>
  <c r="B66" i="188"/>
  <c r="AP66" i="188" s="1"/>
  <c r="W65" i="188"/>
  <c r="V65" i="188"/>
  <c r="U65" i="188"/>
  <c r="T65" i="188"/>
  <c r="B65" i="188"/>
  <c r="AU65" i="188" s="1"/>
  <c r="W98" i="188"/>
  <c r="V98" i="188"/>
  <c r="U98" i="188"/>
  <c r="T98" i="188"/>
  <c r="B98" i="188"/>
  <c r="AU98" i="188" s="1"/>
  <c r="W97" i="188"/>
  <c r="V97" i="188"/>
  <c r="U97" i="188"/>
  <c r="T97" i="188"/>
  <c r="B97" i="188"/>
  <c r="S97" i="188" s="1"/>
  <c r="W96" i="188"/>
  <c r="V96" i="188"/>
  <c r="U96" i="188"/>
  <c r="T96" i="188"/>
  <c r="B96" i="188"/>
  <c r="S96" i="188" s="1"/>
  <c r="W95" i="188"/>
  <c r="V95" i="188"/>
  <c r="U95" i="188"/>
  <c r="T95" i="188"/>
  <c r="B95" i="188"/>
  <c r="S95" i="188" s="1"/>
  <c r="W94" i="188"/>
  <c r="V94" i="188"/>
  <c r="U94" i="188"/>
  <c r="T94" i="188"/>
  <c r="B94" i="188"/>
  <c r="S94" i="188" s="1"/>
  <c r="W93" i="188"/>
  <c r="V93" i="188"/>
  <c r="U93" i="188"/>
  <c r="T93" i="188"/>
  <c r="B93" i="188"/>
  <c r="AU93" i="188" s="1"/>
  <c r="W92" i="188"/>
  <c r="V92" i="188"/>
  <c r="U92" i="188"/>
  <c r="T92" i="188"/>
  <c r="B92" i="188"/>
  <c r="AK92" i="188" s="1"/>
  <c r="W91" i="188"/>
  <c r="V91" i="188"/>
  <c r="U91" i="188"/>
  <c r="T91" i="188"/>
  <c r="B91" i="188"/>
  <c r="AP91" i="188" s="1"/>
  <c r="W90" i="188"/>
  <c r="V90" i="188"/>
  <c r="U90" i="188"/>
  <c r="T90" i="188"/>
  <c r="B90" i="188"/>
  <c r="AU90" i="188" s="1"/>
  <c r="AK89" i="188"/>
  <c r="W89" i="188"/>
  <c r="V89" i="188"/>
  <c r="U89" i="188"/>
  <c r="T89" i="188"/>
  <c r="B89" i="188"/>
  <c r="S89" i="188" s="1"/>
  <c r="W88" i="188"/>
  <c r="V88" i="188"/>
  <c r="U88" i="188"/>
  <c r="T88" i="188"/>
  <c r="B88" i="188"/>
  <c r="S88" i="188" s="1"/>
  <c r="W87" i="188"/>
  <c r="V87" i="188"/>
  <c r="U87" i="188"/>
  <c r="T87" i="188"/>
  <c r="B87" i="188"/>
  <c r="AU87" i="188" s="1"/>
  <c r="W86" i="188"/>
  <c r="V86" i="188"/>
  <c r="U86" i="188"/>
  <c r="T86" i="188"/>
  <c r="B86" i="188"/>
  <c r="S86" i="188" s="1"/>
  <c r="W85" i="188"/>
  <c r="V85" i="188"/>
  <c r="U85" i="188"/>
  <c r="T85" i="188"/>
  <c r="B85" i="188"/>
  <c r="AU85" i="188" s="1"/>
  <c r="W84" i="188"/>
  <c r="V84" i="188"/>
  <c r="U84" i="188"/>
  <c r="T84" i="188"/>
  <c r="B84" i="188"/>
  <c r="AK84" i="188" s="1"/>
  <c r="W83" i="188"/>
  <c r="V83" i="188"/>
  <c r="U83" i="188"/>
  <c r="T83" i="188"/>
  <c r="B83" i="188"/>
  <c r="AP83" i="188" s="1"/>
  <c r="W82" i="188"/>
  <c r="V82" i="188"/>
  <c r="U82" i="188"/>
  <c r="T82" i="188"/>
  <c r="B82" i="188"/>
  <c r="AU82" i="188" s="1"/>
  <c r="W154" i="188"/>
  <c r="V154" i="188"/>
  <c r="U154" i="188"/>
  <c r="T154" i="188"/>
  <c r="B154" i="188"/>
  <c r="S154" i="188" s="1"/>
  <c r="W153" i="188"/>
  <c r="V153" i="188"/>
  <c r="U153" i="188"/>
  <c r="T153" i="188"/>
  <c r="B153" i="188"/>
  <c r="AK153" i="188" s="1"/>
  <c r="AU152" i="188"/>
  <c r="W152" i="188"/>
  <c r="V152" i="188"/>
  <c r="U152" i="188"/>
  <c r="T152" i="188"/>
  <c r="B152" i="188"/>
  <c r="AP152" i="188" s="1"/>
  <c r="W149" i="188"/>
  <c r="V149" i="188"/>
  <c r="U149" i="188"/>
  <c r="T149" i="188"/>
  <c r="B149" i="188"/>
  <c r="AU149" i="188" s="1"/>
  <c r="W148" i="188"/>
  <c r="V148" i="188"/>
  <c r="U148" i="188"/>
  <c r="T148" i="188"/>
  <c r="B148" i="188"/>
  <c r="AU148" i="188" s="1"/>
  <c r="W147" i="188"/>
  <c r="V147" i="188"/>
  <c r="U147" i="188"/>
  <c r="T147" i="188"/>
  <c r="B147" i="188"/>
  <c r="S147" i="188" s="1"/>
  <c r="W146" i="188"/>
  <c r="V146" i="188"/>
  <c r="U146" i="188"/>
  <c r="T146" i="188"/>
  <c r="B146" i="188"/>
  <c r="AU146" i="188" s="1"/>
  <c r="W145" i="188"/>
  <c r="V145" i="188"/>
  <c r="U145" i="188"/>
  <c r="T145" i="188"/>
  <c r="B145" i="188"/>
  <c r="AU145" i="188" s="1"/>
  <c r="W144" i="188"/>
  <c r="V144" i="188"/>
  <c r="U144" i="188"/>
  <c r="T144" i="188"/>
  <c r="B144" i="188"/>
  <c r="S144" i="188" s="1"/>
  <c r="W143" i="188"/>
  <c r="V143" i="188"/>
  <c r="U143" i="188"/>
  <c r="T143" i="188"/>
  <c r="B143" i="188"/>
  <c r="AK143" i="188" s="1"/>
  <c r="W142" i="188"/>
  <c r="V142" i="188"/>
  <c r="U142" i="188"/>
  <c r="T142" i="188"/>
  <c r="B142" i="188"/>
  <c r="AP142" i="188" s="1"/>
  <c r="W105" i="188"/>
  <c r="V105" i="188"/>
  <c r="U105" i="188"/>
  <c r="T105" i="188"/>
  <c r="B105" i="188"/>
  <c r="AU105" i="188" s="1"/>
  <c r="W104" i="188"/>
  <c r="V104" i="188"/>
  <c r="U104" i="188"/>
  <c r="T104" i="188"/>
  <c r="B104" i="188"/>
  <c r="AU104" i="188" s="1"/>
  <c r="W103" i="188"/>
  <c r="V103" i="188"/>
  <c r="U103" i="188"/>
  <c r="T103" i="188"/>
  <c r="B103" i="188"/>
  <c r="S103" i="188" s="1"/>
  <c r="W102" i="188"/>
  <c r="V102" i="188"/>
  <c r="U102" i="188"/>
  <c r="T102" i="188"/>
  <c r="B102" i="188"/>
  <c r="AU102" i="188" s="1"/>
  <c r="W101" i="188"/>
  <c r="V101" i="188"/>
  <c r="U101" i="188"/>
  <c r="T101" i="188"/>
  <c r="B101" i="188"/>
  <c r="AU101" i="188" s="1"/>
  <c r="W100" i="188"/>
  <c r="V100" i="188"/>
  <c r="U100" i="188"/>
  <c r="T100" i="188"/>
  <c r="B100" i="188"/>
  <c r="S100" i="188" s="1"/>
  <c r="W99" i="188"/>
  <c r="V99" i="188"/>
  <c r="U99" i="188"/>
  <c r="T99" i="188"/>
  <c r="B99" i="188"/>
  <c r="AK99" i="188" s="1"/>
  <c r="W30" i="188"/>
  <c r="V30" i="188"/>
  <c r="U30" i="188"/>
  <c r="T30" i="188"/>
  <c r="B30" i="188"/>
  <c r="AP30" i="188" s="1"/>
  <c r="AK29" i="188"/>
  <c r="W29" i="188"/>
  <c r="V29" i="188"/>
  <c r="U29" i="188"/>
  <c r="T29" i="188"/>
  <c r="B29" i="188"/>
  <c r="AU29" i="188" s="1"/>
  <c r="W28" i="188"/>
  <c r="V28" i="188"/>
  <c r="U28" i="188"/>
  <c r="T28" i="188"/>
  <c r="B28" i="188"/>
  <c r="AU28" i="188" s="1"/>
  <c r="W27" i="188"/>
  <c r="V27" i="188"/>
  <c r="U27" i="188"/>
  <c r="T27" i="188"/>
  <c r="B27" i="188"/>
  <c r="AU27" i="188" s="1"/>
  <c r="W26" i="188"/>
  <c r="V26" i="188"/>
  <c r="U26" i="188"/>
  <c r="T26" i="188"/>
  <c r="B26" i="188"/>
  <c r="S26" i="188" s="1"/>
  <c r="W25" i="188"/>
  <c r="V25" i="188"/>
  <c r="U25" i="188"/>
  <c r="T25" i="188"/>
  <c r="B25" i="188"/>
  <c r="AU25" i="188" s="1"/>
  <c r="W24" i="188"/>
  <c r="V24" i="188"/>
  <c r="U24" i="188"/>
  <c r="T24" i="188"/>
  <c r="B24" i="188"/>
  <c r="S24" i="188" s="1"/>
  <c r="W23" i="188"/>
  <c r="V23" i="188"/>
  <c r="U23" i="188"/>
  <c r="T23" i="188"/>
  <c r="B23" i="188"/>
  <c r="AK23" i="188" s="1"/>
  <c r="W22" i="188"/>
  <c r="V22" i="188"/>
  <c r="U22" i="188"/>
  <c r="T22" i="188"/>
  <c r="B22" i="188"/>
  <c r="AP22" i="188" s="1"/>
  <c r="W21" i="188"/>
  <c r="V21" i="188"/>
  <c r="U21" i="188"/>
  <c r="T21" i="188"/>
  <c r="B21" i="188"/>
  <c r="AU21" i="188" s="1"/>
  <c r="W20" i="188"/>
  <c r="V20" i="188"/>
  <c r="U20" i="188"/>
  <c r="T20" i="188"/>
  <c r="B20" i="188"/>
  <c r="AU20" i="188" s="1"/>
  <c r="W19" i="188"/>
  <c r="V19" i="188"/>
  <c r="U19" i="188"/>
  <c r="T19" i="188"/>
  <c r="B19" i="188"/>
  <c r="S19" i="188" s="1"/>
  <c r="W18" i="188"/>
  <c r="V18" i="188"/>
  <c r="U18" i="188"/>
  <c r="T18" i="188"/>
  <c r="B18" i="188"/>
  <c r="S18" i="188" s="1"/>
  <c r="W17" i="188"/>
  <c r="V17" i="188"/>
  <c r="U17" i="188"/>
  <c r="T17" i="188"/>
  <c r="B17" i="188"/>
  <c r="AU17" i="188" s="1"/>
  <c r="W16" i="188"/>
  <c r="V16" i="188"/>
  <c r="U16" i="188"/>
  <c r="T16" i="188"/>
  <c r="B16" i="188"/>
  <c r="S16" i="188" s="1"/>
  <c r="W15" i="188"/>
  <c r="V15" i="188"/>
  <c r="U15" i="188"/>
  <c r="T15" i="188"/>
  <c r="B15" i="188"/>
  <c r="AK15" i="188" s="1"/>
  <c r="W14" i="188"/>
  <c r="V14" i="188"/>
  <c r="U14" i="188"/>
  <c r="T14" i="188"/>
  <c r="B14" i="188"/>
  <c r="AP14" i="188" s="1"/>
  <c r="AT12" i="188"/>
  <c r="AO12" i="188"/>
  <c r="AJ12" i="188"/>
  <c r="P12" i="188"/>
  <c r="D9" i="188"/>
  <c r="Q3" i="188"/>
  <c r="P2" i="188"/>
  <c r="AK35" i="188" l="1"/>
  <c r="S107" i="188"/>
  <c r="AP50" i="188"/>
  <c r="AK37" i="188"/>
  <c r="AK43" i="188"/>
  <c r="AP53" i="188"/>
  <c r="AK90" i="188"/>
  <c r="AK93" i="188"/>
  <c r="AP37" i="188"/>
  <c r="AP43" i="188"/>
  <c r="S109" i="188"/>
  <c r="S50" i="188"/>
  <c r="AP58" i="188"/>
  <c r="AK34" i="188"/>
  <c r="AK39" i="188"/>
  <c r="AK42" i="188"/>
  <c r="AK110" i="188"/>
  <c r="AK61" i="188"/>
  <c r="AP34" i="188"/>
  <c r="AK51" i="188"/>
  <c r="AP61" i="188"/>
  <c r="AK38" i="188"/>
  <c r="AP109" i="188"/>
  <c r="AK78" i="188"/>
  <c r="AU108" i="188"/>
  <c r="AK140" i="188"/>
  <c r="AP69" i="188"/>
  <c r="AK112" i="188"/>
  <c r="S141" i="188"/>
  <c r="S56" i="188"/>
  <c r="AK31" i="188"/>
  <c r="AP39" i="188"/>
  <c r="S108" i="188"/>
  <c r="AU109" i="188"/>
  <c r="AP110" i="188"/>
  <c r="AU110" i="188"/>
  <c r="S39" i="188"/>
  <c r="AU111" i="188"/>
  <c r="S31" i="188"/>
  <c r="AK47" i="188"/>
  <c r="AK106" i="188"/>
  <c r="AU112" i="188"/>
  <c r="AK63" i="188"/>
  <c r="AP35" i="188"/>
  <c r="S37" i="188"/>
  <c r="AP41" i="188"/>
  <c r="S43" i="188"/>
  <c r="AK46" i="188"/>
  <c r="AP47" i="188"/>
  <c r="AP106" i="188"/>
  <c r="AK107" i="188"/>
  <c r="AU139" i="188"/>
  <c r="AP140" i="188"/>
  <c r="AK141" i="188"/>
  <c r="AK68" i="188"/>
  <c r="AP33" i="188"/>
  <c r="AK45" i="188"/>
  <c r="AU106" i="188"/>
  <c r="AP107" i="188"/>
  <c r="AK108" i="188"/>
  <c r="AU140" i="188"/>
  <c r="AP141" i="188"/>
  <c r="S75" i="188"/>
  <c r="S35" i="188"/>
  <c r="AU40" i="188"/>
  <c r="AP45" i="188"/>
  <c r="S47" i="188"/>
  <c r="AP52" i="188"/>
  <c r="AK62" i="188"/>
  <c r="S32" i="188"/>
  <c r="AU33" i="188"/>
  <c r="S40" i="188"/>
  <c r="AU41" i="188"/>
  <c r="AP42" i="188"/>
  <c r="S54" i="188"/>
  <c r="AP62" i="188"/>
  <c r="S64" i="188"/>
  <c r="S33" i="188"/>
  <c r="AU34" i="188"/>
  <c r="AK36" i="188"/>
  <c r="S41" i="188"/>
  <c r="AU42" i="188"/>
  <c r="AK44" i="188"/>
  <c r="S25" i="188"/>
  <c r="S28" i="188"/>
  <c r="S85" i="188"/>
  <c r="S58" i="188"/>
  <c r="AP36" i="188"/>
  <c r="AP44" i="188"/>
  <c r="AP19" i="188"/>
  <c r="AU22" i="188"/>
  <c r="AP89" i="188"/>
  <c r="AK98" i="188"/>
  <c r="AK80" i="188"/>
  <c r="S48" i="188"/>
  <c r="AP38" i="188"/>
  <c r="S44" i="188"/>
  <c r="AU45" i="188"/>
  <c r="AP46" i="188"/>
  <c r="AK28" i="188"/>
  <c r="AK70" i="188"/>
  <c r="AK79" i="188"/>
  <c r="AK55" i="188"/>
  <c r="AK59" i="188"/>
  <c r="AK32" i="188"/>
  <c r="AU38" i="188"/>
  <c r="AK40" i="188"/>
  <c r="AU46" i="188"/>
  <c r="AK82" i="188"/>
  <c r="AP79" i="188"/>
  <c r="S81" i="188"/>
  <c r="AK53" i="188"/>
  <c r="AK54" i="188"/>
  <c r="AU57" i="188"/>
  <c r="AP82" i="188"/>
  <c r="AP98" i="188"/>
  <c r="AK69" i="188"/>
  <c r="S49" i="188"/>
  <c r="AU50" i="188"/>
  <c r="AP51" i="188"/>
  <c r="AK52" i="188"/>
  <c r="S57" i="188"/>
  <c r="AU58" i="188"/>
  <c r="AP59" i="188"/>
  <c r="AK60" i="188"/>
  <c r="AU49" i="188"/>
  <c r="AU51" i="188"/>
  <c r="AU59" i="188"/>
  <c r="S98" i="188"/>
  <c r="S65" i="188"/>
  <c r="AU52" i="188"/>
  <c r="AU60" i="188"/>
  <c r="AK21" i="188"/>
  <c r="AP99" i="188"/>
  <c r="AK102" i="188"/>
  <c r="AP84" i="188"/>
  <c r="AK88" i="188"/>
  <c r="AP96" i="188"/>
  <c r="AP67" i="188"/>
  <c r="S69" i="188"/>
  <c r="AK77" i="188"/>
  <c r="AU53" i="188"/>
  <c r="AU61" i="188"/>
  <c r="S104" i="188"/>
  <c r="AK87" i="188"/>
  <c r="S93" i="188"/>
  <c r="AK95" i="188"/>
  <c r="AU66" i="188"/>
  <c r="AK72" i="188"/>
  <c r="AK76" i="188"/>
  <c r="AP77" i="188"/>
  <c r="AK48" i="188"/>
  <c r="AP55" i="188"/>
  <c r="AK56" i="188"/>
  <c r="AU62" i="188"/>
  <c r="AP63" i="188"/>
  <c r="AK64" i="188"/>
  <c r="AP87" i="188"/>
  <c r="AP95" i="188"/>
  <c r="AK71" i="188"/>
  <c r="AP48" i="188"/>
  <c r="AK49" i="188"/>
  <c r="AU55" i="188"/>
  <c r="AP56" i="188"/>
  <c r="AK57" i="188"/>
  <c r="AU63" i="188"/>
  <c r="AP64" i="188"/>
  <c r="AP143" i="188"/>
  <c r="S67" i="188"/>
  <c r="AP71" i="188"/>
  <c r="S73" i="188"/>
  <c r="AP75" i="188"/>
  <c r="S77" i="188"/>
  <c r="AK26" i="188"/>
  <c r="S105" i="188"/>
  <c r="S145" i="188"/>
  <c r="S146" i="188"/>
  <c r="AP153" i="188"/>
  <c r="AP90" i="188"/>
  <c r="S92" i="188"/>
  <c r="S66" i="188"/>
  <c r="AU67" i="188"/>
  <c r="AP68" i="188"/>
  <c r="S74" i="188"/>
  <c r="AU75" i="188"/>
  <c r="AP76" i="188"/>
  <c r="AU68" i="188"/>
  <c r="AU76" i="188"/>
  <c r="AK25" i="188"/>
  <c r="S99" i="188"/>
  <c r="S84" i="188"/>
  <c r="S90" i="188"/>
  <c r="AP70" i="188"/>
  <c r="AP78" i="188"/>
  <c r="AU70" i="188"/>
  <c r="AU78" i="188"/>
  <c r="AK101" i="188"/>
  <c r="AK65" i="188"/>
  <c r="AU71" i="188"/>
  <c r="AP72" i="188"/>
  <c r="AK73" i="188"/>
  <c r="AU79" i="188"/>
  <c r="AP80" i="188"/>
  <c r="AK81" i="188"/>
  <c r="AK20" i="188"/>
  <c r="AK100" i="188"/>
  <c r="AK144" i="188"/>
  <c r="AK145" i="188"/>
  <c r="AK146" i="188"/>
  <c r="S82" i="188"/>
  <c r="S87" i="188"/>
  <c r="AP92" i="188"/>
  <c r="AK97" i="188"/>
  <c r="AP65" i="188"/>
  <c r="AK66" i="188"/>
  <c r="AU72" i="188"/>
  <c r="AP73" i="188"/>
  <c r="AK74" i="188"/>
  <c r="AU80" i="188"/>
  <c r="AP81" i="188"/>
  <c r="AU74" i="188"/>
  <c r="S29" i="188"/>
  <c r="AU100" i="188"/>
  <c r="AP104" i="188"/>
  <c r="AU144" i="188"/>
  <c r="AP145" i="188"/>
  <c r="AK154" i="188"/>
  <c r="AK85" i="188"/>
  <c r="AU91" i="188"/>
  <c r="AK96" i="188"/>
  <c r="S17" i="188"/>
  <c r="AP28" i="188"/>
  <c r="S148" i="188"/>
  <c r="S149" i="188"/>
  <c r="S83" i="188"/>
  <c r="AU84" i="188"/>
  <c r="AP85" i="188"/>
  <c r="AK86" i="188"/>
  <c r="S91" i="188"/>
  <c r="AU92" i="188"/>
  <c r="AP93" i="188"/>
  <c r="AK94" i="188"/>
  <c r="AU83" i="188"/>
  <c r="AP86" i="188"/>
  <c r="AP94" i="188"/>
  <c r="AU86" i="188"/>
  <c r="AU94" i="188"/>
  <c r="AP20" i="188"/>
  <c r="AP101" i="188"/>
  <c r="AP88" i="188"/>
  <c r="AU95" i="188"/>
  <c r="AK16" i="188"/>
  <c r="AK18" i="188"/>
  <c r="AU142" i="188"/>
  <c r="AU88" i="188"/>
  <c r="AU96" i="188"/>
  <c r="AP97" i="188"/>
  <c r="AP15" i="188"/>
  <c r="AP16" i="188"/>
  <c r="AK17" i="188"/>
  <c r="AU18" i="188"/>
  <c r="S20" i="188"/>
  <c r="S21" i="188"/>
  <c r="AU24" i="188"/>
  <c r="AP25" i="188"/>
  <c r="AU30" i="188"/>
  <c r="S101" i="188"/>
  <c r="S102" i="188"/>
  <c r="AK148" i="188"/>
  <c r="AK149" i="188"/>
  <c r="S153" i="188"/>
  <c r="AK83" i="188"/>
  <c r="AU89" i="188"/>
  <c r="AK91" i="188"/>
  <c r="AU97" i="188"/>
  <c r="AK24" i="188"/>
  <c r="AU15" i="188"/>
  <c r="AU16" i="188"/>
  <c r="AP17" i="188"/>
  <c r="AP23" i="188"/>
  <c r="AK104" i="188"/>
  <c r="AK105" i="188"/>
  <c r="S143" i="188"/>
  <c r="AP148" i="188"/>
  <c r="S14" i="188"/>
  <c r="S22" i="188"/>
  <c r="AU23" i="188"/>
  <c r="AP24" i="188"/>
  <c r="S30" i="188"/>
  <c r="AU99" i="188"/>
  <c r="AP100" i="188"/>
  <c r="S142" i="188"/>
  <c r="AU143" i="188"/>
  <c r="AP144" i="188"/>
  <c r="S152" i="188"/>
  <c r="AU153" i="188"/>
  <c r="AP154" i="188"/>
  <c r="AU154" i="188"/>
  <c r="S15" i="188"/>
  <c r="S23" i="188"/>
  <c r="AP18" i="188"/>
  <c r="AK19" i="188"/>
  <c r="AP26" i="188"/>
  <c r="AK27" i="188"/>
  <c r="AP102" i="188"/>
  <c r="AK103" i="188"/>
  <c r="AP146" i="188"/>
  <c r="AK147" i="188"/>
  <c r="AU26" i="188"/>
  <c r="AP27" i="188"/>
  <c r="AP103" i="188"/>
  <c r="AP147" i="188"/>
  <c r="AU103" i="188"/>
  <c r="AU147" i="188"/>
  <c r="AU14" i="188"/>
  <c r="AU19" i="188"/>
  <c r="AK14" i="188"/>
  <c r="AP21" i="188"/>
  <c r="AK22" i="188"/>
  <c r="S27" i="188"/>
  <c r="AP29" i="188"/>
  <c r="AK30" i="188"/>
  <c r="AP105" i="188"/>
  <c r="AK142" i="188"/>
  <c r="AP149" i="188"/>
  <c r="AK152" i="188"/>
  <c r="W32" i="187"/>
  <c r="V32" i="187"/>
  <c r="U32" i="187"/>
  <c r="T32" i="187"/>
  <c r="B32" i="187"/>
  <c r="S32" i="187" s="1"/>
  <c r="W31" i="187"/>
  <c r="V31" i="187"/>
  <c r="U31" i="187"/>
  <c r="T31" i="187"/>
  <c r="B31" i="187"/>
  <c r="AK31" i="187" s="1"/>
  <c r="W30" i="187"/>
  <c r="V30" i="187"/>
  <c r="U30" i="187"/>
  <c r="T30" i="187"/>
  <c r="B30" i="187"/>
  <c r="AK29" i="187"/>
  <c r="W29" i="187"/>
  <c r="V29" i="187"/>
  <c r="U29" i="187"/>
  <c r="T29" i="187"/>
  <c r="B29" i="187"/>
  <c r="AK28" i="187"/>
  <c r="W28" i="187"/>
  <c r="V28" i="187"/>
  <c r="U28" i="187"/>
  <c r="T28" i="187"/>
  <c r="B28" i="187"/>
  <c r="S28" i="187" s="1"/>
  <c r="AK27" i="187"/>
  <c r="W27" i="187"/>
  <c r="V27" i="187"/>
  <c r="U27" i="187"/>
  <c r="T27" i="187"/>
  <c r="B27" i="187"/>
  <c r="S27" i="187" s="1"/>
  <c r="W26" i="187"/>
  <c r="V26" i="187"/>
  <c r="U26" i="187"/>
  <c r="T26" i="187"/>
  <c r="B26" i="187"/>
  <c r="S26" i="187" s="1"/>
  <c r="W25" i="187"/>
  <c r="V25" i="187"/>
  <c r="U25" i="187"/>
  <c r="T25" i="187"/>
  <c r="B25" i="187"/>
  <c r="W24" i="187"/>
  <c r="V24" i="187"/>
  <c r="U24" i="187"/>
  <c r="T24" i="187"/>
  <c r="B24" i="187"/>
  <c r="S24" i="187" s="1"/>
  <c r="W23" i="187"/>
  <c r="V23" i="187"/>
  <c r="U23" i="187"/>
  <c r="T23" i="187"/>
  <c r="B23" i="187"/>
  <c r="AK23" i="187" s="1"/>
  <c r="W22" i="187"/>
  <c r="V22" i="187"/>
  <c r="U22" i="187"/>
  <c r="T22" i="187"/>
  <c r="B22" i="187"/>
  <c r="W21" i="187"/>
  <c r="V21" i="187"/>
  <c r="U21" i="187"/>
  <c r="T21" i="187"/>
  <c r="B21" i="187"/>
  <c r="W20" i="187"/>
  <c r="V20" i="187"/>
  <c r="U20" i="187"/>
  <c r="T20" i="187"/>
  <c r="B20" i="187"/>
  <c r="S20" i="187" s="1"/>
  <c r="AK19" i="187"/>
  <c r="W19" i="187"/>
  <c r="V19" i="187"/>
  <c r="U19" i="187"/>
  <c r="T19" i="187"/>
  <c r="B19" i="187"/>
  <c r="S19" i="187" s="1"/>
  <c r="AK18" i="187"/>
  <c r="W18" i="187"/>
  <c r="V18" i="187"/>
  <c r="U18" i="187"/>
  <c r="T18" i="187"/>
  <c r="B18" i="187"/>
  <c r="S18" i="187" s="1"/>
  <c r="AK17" i="187"/>
  <c r="W17" i="187"/>
  <c r="V17" i="187"/>
  <c r="U17" i="187"/>
  <c r="T17" i="187"/>
  <c r="B17" i="187"/>
  <c r="S17" i="187" s="1"/>
  <c r="AK16" i="187"/>
  <c r="W16" i="187"/>
  <c r="V16" i="187"/>
  <c r="U16" i="187"/>
  <c r="T16" i="187"/>
  <c r="B16" i="187"/>
  <c r="S16" i="187" s="1"/>
  <c r="W15" i="187"/>
  <c r="V15" i="187"/>
  <c r="U15" i="187"/>
  <c r="T15" i="187"/>
  <c r="B15" i="187"/>
  <c r="AK15" i="187" s="1"/>
  <c r="W14" i="187"/>
  <c r="V14" i="187"/>
  <c r="U14" i="187"/>
  <c r="T14" i="187"/>
  <c r="B14" i="187"/>
  <c r="AT12" i="187"/>
  <c r="AO12" i="187"/>
  <c r="AJ12" i="187"/>
  <c r="P12" i="187"/>
  <c r="D9" i="187"/>
  <c r="Q3" i="187"/>
  <c r="P2" i="187"/>
  <c r="AK20" i="187" l="1"/>
  <c r="AK21" i="187"/>
  <c r="S25" i="187"/>
  <c r="AK24" i="187"/>
  <c r="AK26" i="187"/>
  <c r="AK25" i="187"/>
  <c r="S29" i="187"/>
  <c r="AK32" i="187"/>
  <c r="S21" i="187"/>
  <c r="S22" i="187"/>
  <c r="S30" i="187"/>
  <c r="S31" i="187"/>
  <c r="S14" i="187"/>
  <c r="S15" i="187"/>
  <c r="S23" i="187"/>
  <c r="AK22" i="187"/>
  <c r="AK30" i="187"/>
  <c r="AK14" i="187"/>
  <c r="W31" i="186" l="1"/>
  <c r="V31" i="186"/>
  <c r="U31" i="186"/>
  <c r="T31" i="186"/>
  <c r="B31" i="186"/>
  <c r="S31" i="186" s="1"/>
  <c r="AP30" i="186"/>
  <c r="AK30" i="186"/>
  <c r="W30" i="186"/>
  <c r="V30" i="186"/>
  <c r="U30" i="186"/>
  <c r="T30" i="186"/>
  <c r="B30" i="186"/>
  <c r="AU30" i="186" s="1"/>
  <c r="AU29" i="186"/>
  <c r="W29" i="186"/>
  <c r="V29" i="186"/>
  <c r="U29" i="186"/>
  <c r="T29" i="186"/>
  <c r="B29" i="186"/>
  <c r="AP29" i="186" s="1"/>
  <c r="AP28" i="186"/>
  <c r="W28" i="186"/>
  <c r="V28" i="186"/>
  <c r="U28" i="186"/>
  <c r="T28" i="186"/>
  <c r="B28" i="186"/>
  <c r="AU28" i="186" s="1"/>
  <c r="AU27" i="186"/>
  <c r="W27" i="186"/>
  <c r="V27" i="186"/>
  <c r="U27" i="186"/>
  <c r="T27" i="186"/>
  <c r="B27" i="186"/>
  <c r="S27" i="186" s="1"/>
  <c r="AP26" i="186"/>
  <c r="AK26" i="186"/>
  <c r="W26" i="186"/>
  <c r="V26" i="186"/>
  <c r="U26" i="186"/>
  <c r="T26" i="186"/>
  <c r="S26" i="186"/>
  <c r="B26" i="186"/>
  <c r="AU26" i="186" s="1"/>
  <c r="W25" i="186"/>
  <c r="V25" i="186"/>
  <c r="U25" i="186"/>
  <c r="T25" i="186"/>
  <c r="B25" i="186"/>
  <c r="S25" i="186" s="1"/>
  <c r="W24" i="186"/>
  <c r="V24" i="186"/>
  <c r="U24" i="186"/>
  <c r="T24" i="186"/>
  <c r="B24" i="186"/>
  <c r="S24" i="186" s="1"/>
  <c r="AK23" i="186"/>
  <c r="W23" i="186"/>
  <c r="V23" i="186"/>
  <c r="U23" i="186"/>
  <c r="T23" i="186"/>
  <c r="B23" i="186"/>
  <c r="AU23" i="186" s="1"/>
  <c r="AP22" i="186"/>
  <c r="W22" i="186"/>
  <c r="V22" i="186"/>
  <c r="U22" i="186"/>
  <c r="T22" i="186"/>
  <c r="B22" i="186"/>
  <c r="AU22" i="186" s="1"/>
  <c r="W21" i="186"/>
  <c r="V21" i="186"/>
  <c r="U21" i="186"/>
  <c r="T21" i="186"/>
  <c r="B21" i="186"/>
  <c r="AP21" i="186" s="1"/>
  <c r="W20" i="186"/>
  <c r="V20" i="186"/>
  <c r="U20" i="186"/>
  <c r="T20" i="186"/>
  <c r="B20" i="186"/>
  <c r="AU20" i="186" s="1"/>
  <c r="W19" i="186"/>
  <c r="V19" i="186"/>
  <c r="U19" i="186"/>
  <c r="T19" i="186"/>
  <c r="B19" i="186"/>
  <c r="S19" i="186" s="1"/>
  <c r="AK18" i="186"/>
  <c r="W18" i="186"/>
  <c r="V18" i="186"/>
  <c r="U18" i="186"/>
  <c r="T18" i="186"/>
  <c r="B18" i="186"/>
  <c r="AU18" i="186" s="1"/>
  <c r="AU17" i="186"/>
  <c r="AP17" i="186"/>
  <c r="W17" i="186"/>
  <c r="V17" i="186"/>
  <c r="U17" i="186"/>
  <c r="T17" i="186"/>
  <c r="B17" i="186"/>
  <c r="S17" i="186" s="1"/>
  <c r="AU16" i="186"/>
  <c r="W16" i="186"/>
  <c r="V16" i="186"/>
  <c r="U16" i="186"/>
  <c r="T16" i="186"/>
  <c r="B16" i="186"/>
  <c r="S16" i="186" s="1"/>
  <c r="W15" i="186"/>
  <c r="V15" i="186"/>
  <c r="U15" i="186"/>
  <c r="T15" i="186"/>
  <c r="B15" i="186"/>
  <c r="AU15" i="186" s="1"/>
  <c r="W14" i="186"/>
  <c r="V14" i="186"/>
  <c r="U14" i="186"/>
  <c r="T14" i="186"/>
  <c r="B14" i="186"/>
  <c r="AU14" i="186" s="1"/>
  <c r="AT12" i="186"/>
  <c r="AO12" i="186"/>
  <c r="AJ12" i="186"/>
  <c r="P12" i="186"/>
  <c r="D9" i="186"/>
  <c r="Q3" i="186"/>
  <c r="P2" i="186"/>
  <c r="S20" i="186" l="1"/>
  <c r="AP18" i="186"/>
  <c r="AK22" i="186"/>
  <c r="S30" i="186"/>
  <c r="S14" i="186"/>
  <c r="S15" i="186"/>
  <c r="S18" i="186"/>
  <c r="AK14" i="186"/>
  <c r="AK15" i="186"/>
  <c r="S22" i="186"/>
  <c r="S23" i="186"/>
  <c r="AP25" i="186"/>
  <c r="S28" i="186"/>
  <c r="AP14" i="186"/>
  <c r="AP20" i="186"/>
  <c r="AP15" i="186"/>
  <c r="AK16" i="186"/>
  <c r="S21" i="186"/>
  <c r="AP23" i="186"/>
  <c r="AK24" i="186"/>
  <c r="S29" i="186"/>
  <c r="AU21" i="186"/>
  <c r="AP16" i="186"/>
  <c r="AK17" i="186"/>
  <c r="AP24" i="186"/>
  <c r="AK25" i="186"/>
  <c r="AU24" i="186"/>
  <c r="AK19" i="186"/>
  <c r="AK27" i="186"/>
  <c r="AU25" i="186"/>
  <c r="AP19" i="186"/>
  <c r="AK20" i="186"/>
  <c r="AP27" i="186"/>
  <c r="AK28" i="186"/>
  <c r="AK31" i="186"/>
  <c r="AK29" i="186"/>
  <c r="AP31" i="186"/>
  <c r="AU19" i="186"/>
  <c r="AK21" i="186"/>
  <c r="AU31" i="186"/>
  <c r="AK24" i="178" l="1"/>
  <c r="AK23" i="178"/>
  <c r="AK22" i="178"/>
  <c r="AK21" i="178"/>
  <c r="AK20" i="178"/>
  <c r="AK19" i="178"/>
  <c r="AK18" i="178"/>
  <c r="AK17" i="178"/>
  <c r="AK16" i="178"/>
  <c r="AK15" i="178"/>
  <c r="AK14" i="178"/>
  <c r="AJ12" i="178"/>
  <c r="AK25" i="177" l="1"/>
  <c r="AK24" i="177"/>
  <c r="AK23" i="177"/>
  <c r="AK22" i="177"/>
  <c r="AK21" i="177"/>
  <c r="AK20" i="177"/>
  <c r="AK19" i="177"/>
  <c r="AK18" i="177"/>
  <c r="AK17" i="177"/>
  <c r="AK16" i="177"/>
  <c r="AK15" i="177"/>
  <c r="AK14" i="177"/>
  <c r="AJ12" i="177"/>
  <c r="AK25" i="176"/>
  <c r="AK24" i="176"/>
  <c r="AK23" i="176"/>
  <c r="AK22" i="176"/>
  <c r="AK21" i="176"/>
  <c r="AK20" i="176"/>
  <c r="AK19" i="176"/>
  <c r="AK18" i="176"/>
  <c r="AK17" i="176"/>
  <c r="AK16" i="176"/>
  <c r="AK15" i="176"/>
  <c r="AK14" i="176"/>
  <c r="AJ12" i="176"/>
  <c r="M104" i="25" l="1"/>
  <c r="A104" i="25"/>
  <c r="M103" i="25"/>
  <c r="A103" i="25"/>
  <c r="M102" i="25"/>
  <c r="A102" i="25"/>
  <c r="M101" i="25"/>
  <c r="A101" i="25"/>
  <c r="M100" i="25"/>
  <c r="A100" i="25"/>
  <c r="M99" i="25"/>
  <c r="A99" i="25"/>
  <c r="M98" i="25"/>
  <c r="A98" i="25"/>
  <c r="M97" i="25"/>
  <c r="A97" i="25"/>
  <c r="M96" i="25"/>
  <c r="A96" i="25"/>
  <c r="M95" i="25"/>
  <c r="A95" i="25"/>
  <c r="M94" i="25"/>
  <c r="A94" i="25"/>
  <c r="M93" i="25"/>
  <c r="A93" i="25"/>
  <c r="M92" i="25"/>
  <c r="A92" i="25"/>
  <c r="M91" i="25"/>
  <c r="A91" i="25"/>
  <c r="M90" i="25"/>
  <c r="A90" i="25"/>
  <c r="M89" i="25"/>
  <c r="A89" i="25"/>
  <c r="M88" i="25"/>
  <c r="A88" i="25"/>
  <c r="M87" i="25"/>
  <c r="A87" i="25"/>
  <c r="M86" i="25"/>
  <c r="A86" i="25"/>
  <c r="M85" i="25"/>
  <c r="A85" i="25"/>
  <c r="M84" i="25"/>
  <c r="A84" i="25"/>
  <c r="M83" i="25"/>
  <c r="A83" i="25"/>
  <c r="M82" i="25"/>
  <c r="A82" i="25"/>
  <c r="M81" i="25"/>
  <c r="A81" i="25"/>
  <c r="M80" i="25"/>
  <c r="A80" i="25"/>
  <c r="M79" i="25"/>
  <c r="A79" i="25"/>
  <c r="M78" i="25"/>
  <c r="A78" i="25"/>
  <c r="M77" i="25"/>
  <c r="A77" i="25"/>
  <c r="M76" i="25"/>
  <c r="A76" i="25"/>
  <c r="M75" i="25"/>
  <c r="A75" i="25"/>
  <c r="M56" i="25"/>
  <c r="A56" i="25"/>
  <c r="M55" i="25"/>
  <c r="A55" i="25"/>
  <c r="M54" i="25"/>
  <c r="A54" i="25"/>
  <c r="M53" i="25"/>
  <c r="A53" i="25"/>
  <c r="M52" i="25"/>
  <c r="A52" i="25"/>
  <c r="M62" i="25"/>
  <c r="A62" i="25"/>
  <c r="M61" i="25"/>
  <c r="A61" i="25"/>
  <c r="M60" i="25"/>
  <c r="A60" i="25"/>
  <c r="M59" i="25"/>
  <c r="A59" i="25"/>
  <c r="M58" i="25"/>
  <c r="A58" i="25"/>
  <c r="M57" i="25"/>
  <c r="A57" i="25"/>
  <c r="M51" i="25"/>
  <c r="A51" i="25"/>
  <c r="M50" i="25"/>
  <c r="A50" i="25"/>
  <c r="M49" i="25"/>
  <c r="A49" i="25"/>
  <c r="M48" i="25"/>
  <c r="A48" i="25"/>
  <c r="M47" i="25"/>
  <c r="A47" i="25"/>
  <c r="M46" i="25"/>
  <c r="A46" i="25"/>
  <c r="M45" i="25"/>
  <c r="A45" i="25"/>
  <c r="M44" i="25"/>
  <c r="A44" i="25"/>
  <c r="M74" i="25"/>
  <c r="M73" i="25"/>
  <c r="M72" i="25"/>
  <c r="M71" i="25"/>
  <c r="M70" i="25"/>
  <c r="M69" i="25"/>
  <c r="M68" i="25"/>
  <c r="M67" i="25"/>
  <c r="M66" i="25"/>
  <c r="M65" i="25"/>
  <c r="M64" i="25"/>
  <c r="M37" i="25"/>
  <c r="A37" i="25"/>
  <c r="M36" i="25"/>
  <c r="A36" i="25"/>
  <c r="M35" i="25"/>
  <c r="A35" i="25"/>
  <c r="M34" i="25"/>
  <c r="A34" i="25"/>
  <c r="M33" i="25"/>
  <c r="A33" i="25"/>
  <c r="M32" i="25"/>
  <c r="A32" i="25"/>
  <c r="M31" i="25"/>
  <c r="A31" i="25"/>
  <c r="M30" i="25"/>
  <c r="A30" i="25"/>
  <c r="M29" i="25"/>
  <c r="A29" i="25"/>
  <c r="M28" i="25"/>
  <c r="A28" i="25"/>
  <c r="M27" i="25"/>
  <c r="A27" i="25"/>
  <c r="M26" i="25"/>
  <c r="A26" i="25"/>
  <c r="M25" i="25"/>
  <c r="A25" i="25"/>
  <c r="M24" i="25"/>
  <c r="A24" i="25"/>
  <c r="M63" i="25"/>
  <c r="M43" i="25"/>
  <c r="M42" i="25"/>
  <c r="M41" i="25"/>
  <c r="M40" i="25"/>
  <c r="M39" i="25"/>
  <c r="M38" i="25"/>
  <c r="M18" i="25"/>
  <c r="A18" i="25"/>
  <c r="M17" i="25"/>
  <c r="A17" i="25"/>
  <c r="M16" i="25"/>
  <c r="A16" i="25"/>
  <c r="M15" i="25"/>
  <c r="A15" i="25"/>
  <c r="M14" i="25"/>
  <c r="A14" i="25"/>
  <c r="M13" i="25"/>
  <c r="A13" i="25"/>
  <c r="M12" i="25"/>
  <c r="A12" i="25"/>
  <c r="M11" i="25"/>
  <c r="A11" i="25"/>
  <c r="M10" i="25"/>
  <c r="A10" i="25"/>
  <c r="F99" i="159"/>
  <c r="E99" i="159"/>
  <c r="F96" i="159"/>
  <c r="E96" i="159"/>
  <c r="F94" i="159"/>
  <c r="E94" i="159"/>
  <c r="F92" i="159"/>
  <c r="E92" i="159"/>
  <c r="F90" i="159"/>
  <c r="E90" i="159"/>
  <c r="F89" i="159"/>
  <c r="E89" i="159"/>
  <c r="F88" i="159"/>
  <c r="E88" i="159"/>
  <c r="F87" i="159"/>
  <c r="E87" i="159"/>
  <c r="F86" i="159"/>
  <c r="E86" i="159"/>
  <c r="F85" i="159"/>
  <c r="E85" i="159"/>
  <c r="F84" i="159"/>
  <c r="E84" i="159"/>
  <c r="F83" i="159"/>
  <c r="E83" i="159"/>
  <c r="F82" i="159"/>
  <c r="E82" i="159"/>
  <c r="F81" i="159"/>
  <c r="E81" i="159"/>
  <c r="F80" i="159"/>
  <c r="E80" i="159"/>
  <c r="F79" i="159"/>
  <c r="E79" i="159"/>
  <c r="F78" i="159"/>
  <c r="E78" i="159"/>
  <c r="F77" i="159"/>
  <c r="E77" i="159"/>
  <c r="F76" i="159"/>
  <c r="E76" i="159"/>
  <c r="F75" i="159"/>
  <c r="E75" i="159"/>
  <c r="F74" i="159"/>
  <c r="E74" i="159"/>
  <c r="F73" i="159"/>
  <c r="E73" i="159"/>
  <c r="F72" i="159"/>
  <c r="E72" i="159"/>
  <c r="F71" i="159"/>
  <c r="E71" i="159"/>
  <c r="F70" i="159"/>
  <c r="E70" i="159"/>
  <c r="F69" i="159"/>
  <c r="E69" i="159"/>
  <c r="F68" i="159"/>
  <c r="E68" i="159"/>
  <c r="F67" i="159"/>
  <c r="E67" i="159"/>
  <c r="F66" i="159"/>
  <c r="E66" i="159"/>
  <c r="F62" i="159"/>
  <c r="E62" i="159"/>
  <c r="F60" i="159"/>
  <c r="E60" i="159"/>
  <c r="F59" i="159"/>
  <c r="E59" i="159"/>
  <c r="F57" i="159"/>
  <c r="E57" i="159"/>
  <c r="F56" i="159"/>
  <c r="E56" i="159"/>
  <c r="F55" i="159"/>
  <c r="E55" i="159"/>
  <c r="F54" i="159"/>
  <c r="E54" i="159"/>
  <c r="F53" i="159"/>
  <c r="E53" i="159"/>
  <c r="F51" i="159"/>
  <c r="E51" i="159"/>
  <c r="F49" i="159"/>
  <c r="E49" i="159"/>
  <c r="F48" i="159"/>
  <c r="E48" i="159"/>
  <c r="F47" i="159"/>
  <c r="E47" i="159"/>
  <c r="F46" i="159"/>
  <c r="E46" i="159"/>
  <c r="F45" i="159"/>
  <c r="E45" i="159"/>
  <c r="F41" i="159"/>
  <c r="E41" i="159"/>
  <c r="F40" i="159"/>
  <c r="E40" i="159"/>
  <c r="F39" i="159"/>
  <c r="E39" i="159"/>
  <c r="F38" i="159"/>
  <c r="E38" i="159"/>
  <c r="F37" i="159"/>
  <c r="E37" i="159"/>
  <c r="F35" i="159"/>
  <c r="E35" i="159"/>
  <c r="F34" i="159"/>
  <c r="E34" i="159"/>
  <c r="F33" i="159"/>
  <c r="E33" i="159"/>
  <c r="F31" i="159"/>
  <c r="E31" i="159"/>
  <c r="F30" i="159"/>
  <c r="E30" i="159"/>
  <c r="F29" i="159"/>
  <c r="E29" i="159"/>
  <c r="F28" i="159"/>
  <c r="E28" i="159"/>
  <c r="F27" i="159"/>
  <c r="E27" i="159"/>
  <c r="F26" i="159"/>
  <c r="E26" i="159"/>
  <c r="F24" i="159"/>
  <c r="E24" i="159"/>
  <c r="F21" i="159"/>
  <c r="E21" i="159"/>
  <c r="F20" i="159"/>
  <c r="E20" i="159"/>
  <c r="F19" i="159"/>
  <c r="E19" i="159"/>
  <c r="F17" i="159"/>
  <c r="E17" i="159"/>
  <c r="F16" i="159"/>
  <c r="E16" i="159"/>
  <c r="F15" i="159"/>
  <c r="E15" i="159"/>
  <c r="F14" i="159"/>
  <c r="E14" i="159"/>
  <c r="F13" i="159"/>
  <c r="E13" i="159"/>
  <c r="F12" i="159"/>
  <c r="E12" i="159"/>
  <c r="F11" i="159"/>
  <c r="E11" i="159"/>
  <c r="F10" i="159"/>
  <c r="E10" i="159"/>
  <c r="F9" i="159"/>
  <c r="F8" i="159"/>
  <c r="E8" i="159"/>
  <c r="F6" i="159"/>
  <c r="E6" i="159"/>
  <c r="E5" i="159"/>
  <c r="M9" i="25"/>
  <c r="A9" i="25"/>
  <c r="M23" i="25"/>
  <c r="M22" i="25"/>
  <c r="M21" i="25"/>
  <c r="M20" i="25"/>
  <c r="AQ12" i="25"/>
  <c r="AQ62" i="25"/>
  <c r="AQ44" i="25"/>
  <c r="AD79" i="25"/>
  <c r="AD47" i="25"/>
  <c r="AD16" i="25"/>
  <c r="AD52" i="25"/>
  <c r="AD62" i="25"/>
  <c r="AD36" i="25"/>
  <c r="AD92" i="25"/>
  <c r="AD97" i="25"/>
  <c r="AQ80" i="25"/>
  <c r="AD24" i="25"/>
  <c r="AQ34" i="25"/>
  <c r="AQ102" i="25"/>
  <c r="AD98" i="25"/>
  <c r="AD37" i="25"/>
  <c r="AD25" i="25"/>
  <c r="AD59" i="25"/>
  <c r="AQ93" i="25"/>
  <c r="AQ17" i="25"/>
  <c r="AD93" i="25"/>
  <c r="AQ52" i="25"/>
  <c r="AD81" i="25"/>
  <c r="AD53" i="25"/>
  <c r="AQ97" i="25"/>
  <c r="AQ27" i="25"/>
  <c r="AD26" i="25"/>
  <c r="AQ18" i="25"/>
  <c r="AD80" i="25"/>
  <c r="AD103" i="25"/>
  <c r="AD95" i="25"/>
  <c r="AD32" i="25"/>
  <c r="AQ83" i="25"/>
  <c r="AQ78" i="25"/>
  <c r="AD46" i="25"/>
  <c r="AQ30" i="25"/>
  <c r="AQ36" i="25"/>
  <c r="AD87" i="25"/>
  <c r="AD60" i="25"/>
  <c r="AD45" i="25"/>
  <c r="AD15" i="25"/>
  <c r="AQ81" i="25"/>
  <c r="AD50" i="25"/>
  <c r="AD17" i="25"/>
  <c r="AQ49" i="25"/>
  <c r="AQ91" i="25"/>
  <c r="AQ33" i="25"/>
  <c r="AQ79" i="25"/>
  <c r="AD100" i="25"/>
  <c r="AQ54" i="25"/>
  <c r="AD33" i="25"/>
  <c r="AQ85" i="25"/>
  <c r="AQ32" i="25"/>
  <c r="AD57" i="25"/>
  <c r="AQ59" i="25"/>
  <c r="AD14" i="25"/>
  <c r="AD82" i="25"/>
  <c r="AQ90" i="25"/>
  <c r="AQ51" i="25"/>
  <c r="AD31" i="25"/>
  <c r="AD48" i="25"/>
  <c r="AQ88" i="25"/>
  <c r="AQ9" i="25"/>
  <c r="AD55" i="25"/>
  <c r="AD18" i="25"/>
  <c r="AD104" i="25"/>
  <c r="AD9" i="25"/>
  <c r="AD30" i="25"/>
  <c r="AQ99" i="25"/>
  <c r="AD88" i="25"/>
  <c r="AD29" i="25"/>
  <c r="AQ95" i="25"/>
  <c r="AD86" i="25"/>
  <c r="AD90" i="25"/>
  <c r="AQ89" i="25"/>
  <c r="AD44" i="25"/>
  <c r="AQ60" i="25"/>
  <c r="AQ11" i="25"/>
  <c r="AD28" i="25"/>
  <c r="AD91" i="25"/>
  <c r="AQ76" i="25"/>
  <c r="AQ75" i="25"/>
  <c r="AD101" i="25"/>
  <c r="AD83" i="25"/>
  <c r="AD84" i="25"/>
  <c r="AQ77" i="25"/>
  <c r="AQ86" i="25"/>
  <c r="AQ13" i="25"/>
  <c r="AD54" i="25"/>
  <c r="AQ82" i="25"/>
  <c r="AQ57" i="25"/>
  <c r="AQ56" i="25"/>
  <c r="AD94" i="25"/>
  <c r="AQ84" i="25"/>
  <c r="AD56" i="25"/>
  <c r="AD85" i="25"/>
  <c r="AD99" i="25"/>
  <c r="AD51" i="25"/>
  <c r="AD61" i="25"/>
  <c r="AQ31" i="25"/>
  <c r="AQ16" i="25"/>
  <c r="AQ50" i="25"/>
  <c r="AD75" i="25"/>
  <c r="AD77" i="25"/>
  <c r="AD49" i="25"/>
  <c r="AD35" i="25"/>
  <c r="AD27" i="25"/>
  <c r="AQ58" i="25"/>
  <c r="AD102" i="25"/>
  <c r="AD34" i="25"/>
  <c r="AQ15" i="25"/>
  <c r="AQ48" i="25"/>
  <c r="AD58" i="25"/>
  <c r="AD13" i="25"/>
  <c r="AQ87" i="25"/>
  <c r="AD89" i="25"/>
  <c r="AD11" i="25"/>
  <c r="AD10" i="25"/>
  <c r="AD96" i="25"/>
  <c r="AD78" i="25"/>
  <c r="AQ92" i="25"/>
  <c r="AD76" i="25"/>
  <c r="AQ24" i="25"/>
  <c r="AQ14" i="25"/>
  <c r="AQ37" i="25"/>
  <c r="AQ29" i="25"/>
  <c r="AD12" i="25"/>
  <c r="D4" i="194" l="1"/>
  <c r="D4" i="193"/>
  <c r="D6" i="193"/>
  <c r="D5" i="193"/>
  <c r="D6" i="194"/>
  <c r="D5" i="194"/>
  <c r="D5" i="192"/>
  <c r="D5" i="191"/>
  <c r="D6" i="192"/>
  <c r="D4" i="192"/>
  <c r="D4" i="191"/>
  <c r="D6" i="191"/>
  <c r="D4" i="189"/>
  <c r="D6" i="190"/>
  <c r="D6" i="189"/>
  <c r="D4" i="190"/>
  <c r="D5" i="190"/>
  <c r="D5" i="189"/>
  <c r="D6" i="188"/>
  <c r="D5" i="188"/>
  <c r="D4" i="188"/>
  <c r="D4" i="187"/>
  <c r="D6" i="187"/>
  <c r="D5" i="187"/>
  <c r="D4" i="186"/>
  <c r="D6" i="186"/>
  <c r="D5" i="186"/>
  <c r="BU104" i="25"/>
  <c r="BU87" i="25"/>
  <c r="BU95" i="25"/>
  <c r="BU103" i="25"/>
  <c r="BU92" i="25"/>
  <c r="BU100" i="25"/>
  <c r="BU97" i="25"/>
  <c r="BU89" i="25"/>
  <c r="BU86" i="25"/>
  <c r="BU94" i="25"/>
  <c r="BU102" i="25"/>
  <c r="BU91" i="25"/>
  <c r="BU99" i="25"/>
  <c r="BU88" i="25"/>
  <c r="BU96" i="25"/>
  <c r="BU85" i="25"/>
  <c r="BU93" i="25"/>
  <c r="BU101" i="25"/>
  <c r="BU90" i="25"/>
  <c r="BU98" i="25"/>
  <c r="BU76" i="25"/>
  <c r="BU75" i="25"/>
  <c r="BU83" i="25"/>
  <c r="BU81" i="25"/>
  <c r="BU78" i="25"/>
  <c r="BU80" i="25"/>
  <c r="BU77" i="25"/>
  <c r="BU82" i="25"/>
  <c r="BU79" i="25"/>
  <c r="BU84" i="25"/>
  <c r="BU55" i="25"/>
  <c r="BU52" i="25"/>
  <c r="BU54" i="25"/>
  <c r="BU56" i="25"/>
  <c r="BU53" i="25"/>
  <c r="BU61" i="25"/>
  <c r="BU58" i="25"/>
  <c r="BU50" i="25"/>
  <c r="BU60" i="25"/>
  <c r="BU57" i="25"/>
  <c r="BU49" i="25"/>
  <c r="BU62" i="25"/>
  <c r="BU59" i="25"/>
  <c r="BU51" i="25"/>
  <c r="BU44" i="25"/>
  <c r="BU47" i="25"/>
  <c r="BU46" i="25"/>
  <c r="BU48" i="25"/>
  <c r="BU45" i="25"/>
  <c r="BU36" i="25"/>
  <c r="BU33" i="25"/>
  <c r="BU35" i="25"/>
  <c r="BU37" i="25"/>
  <c r="BU34" i="25"/>
  <c r="BU31" i="25"/>
  <c r="BU28" i="25"/>
  <c r="BU30" i="25"/>
  <c r="BU27" i="25"/>
  <c r="BU32" i="25"/>
  <c r="BU29" i="25"/>
  <c r="BU25" i="25"/>
  <c r="BU24" i="25"/>
  <c r="BU26" i="25"/>
  <c r="BU17" i="25"/>
  <c r="BU14" i="25"/>
  <c r="BU16" i="25"/>
  <c r="BU13" i="25"/>
  <c r="BU18" i="25"/>
  <c r="BU15" i="25"/>
  <c r="BU11" i="25"/>
  <c r="BU12" i="25"/>
  <c r="BU10" i="25"/>
  <c r="BU9" i="25"/>
  <c r="W27" i="185" l="1"/>
  <c r="V27" i="185"/>
  <c r="U27" i="185"/>
  <c r="T27" i="185"/>
  <c r="B27" i="185"/>
  <c r="W26" i="185"/>
  <c r="V26" i="185"/>
  <c r="U26" i="185"/>
  <c r="T26" i="185"/>
  <c r="B26" i="185"/>
  <c r="W25" i="185"/>
  <c r="V25" i="185"/>
  <c r="U25" i="185"/>
  <c r="T25" i="185"/>
  <c r="B25" i="185"/>
  <c r="W24" i="185"/>
  <c r="V24" i="185"/>
  <c r="U24" i="185"/>
  <c r="T24" i="185"/>
  <c r="B24" i="185"/>
  <c r="AK23" i="185"/>
  <c r="W23" i="185"/>
  <c r="V23" i="185"/>
  <c r="U23" i="185"/>
  <c r="T23" i="185"/>
  <c r="B23" i="185"/>
  <c r="W22" i="185"/>
  <c r="V22" i="185"/>
  <c r="U22" i="185"/>
  <c r="T22" i="185"/>
  <c r="B22" i="185"/>
  <c r="W21" i="185"/>
  <c r="V21" i="185"/>
  <c r="U21" i="185"/>
  <c r="T21" i="185"/>
  <c r="B21" i="185"/>
  <c r="AP21" i="185" s="1"/>
  <c r="W20" i="185"/>
  <c r="V20" i="185"/>
  <c r="U20" i="185"/>
  <c r="T20" i="185"/>
  <c r="B20" i="185"/>
  <c r="W19" i="185"/>
  <c r="V19" i="185"/>
  <c r="U19" i="185"/>
  <c r="T19" i="185"/>
  <c r="B19" i="185"/>
  <c r="W18" i="185"/>
  <c r="V18" i="185"/>
  <c r="U18" i="185"/>
  <c r="T18" i="185"/>
  <c r="B18" i="185"/>
  <c r="W17" i="185"/>
  <c r="V17" i="185"/>
  <c r="U17" i="185"/>
  <c r="T17" i="185"/>
  <c r="B17" i="185"/>
  <c r="W16" i="185"/>
  <c r="V16" i="185"/>
  <c r="U16" i="185"/>
  <c r="T16" i="185"/>
  <c r="B16" i="185"/>
  <c r="W15" i="185"/>
  <c r="V15" i="185"/>
  <c r="U15" i="185"/>
  <c r="T15" i="185"/>
  <c r="B15" i="185"/>
  <c r="W14" i="185"/>
  <c r="V14" i="185"/>
  <c r="U14" i="185"/>
  <c r="T14" i="185"/>
  <c r="B14" i="185"/>
  <c r="AT12" i="185"/>
  <c r="AO12" i="185"/>
  <c r="AJ12" i="185"/>
  <c r="P12" i="185"/>
  <c r="D9" i="185"/>
  <c r="Q3" i="185"/>
  <c r="P2" i="185"/>
  <c r="W31" i="184"/>
  <c r="V31" i="184"/>
  <c r="U31" i="184"/>
  <c r="T31" i="184"/>
  <c r="B31" i="184"/>
  <c r="W30" i="184"/>
  <c r="V30" i="184"/>
  <c r="U30" i="184"/>
  <c r="T30" i="184"/>
  <c r="S30" i="184"/>
  <c r="B30" i="184"/>
  <c r="W25" i="184"/>
  <c r="V25" i="184"/>
  <c r="U25" i="184"/>
  <c r="T25" i="184"/>
  <c r="B25" i="184"/>
  <c r="AK24" i="184"/>
  <c r="W24" i="184"/>
  <c r="V24" i="184"/>
  <c r="U24" i="184"/>
  <c r="T24" i="184"/>
  <c r="B24" i="184"/>
  <c r="AK23" i="184"/>
  <c r="W23" i="184"/>
  <c r="V23" i="184"/>
  <c r="U23" i="184"/>
  <c r="T23" i="184"/>
  <c r="B23" i="184"/>
  <c r="W22" i="184"/>
  <c r="V22" i="184"/>
  <c r="U22" i="184"/>
  <c r="T22" i="184"/>
  <c r="B22" i="184"/>
  <c r="W21" i="184"/>
  <c r="V21" i="184"/>
  <c r="U21" i="184"/>
  <c r="T21" i="184"/>
  <c r="B21" i="184"/>
  <c r="W20" i="184"/>
  <c r="V20" i="184"/>
  <c r="U20" i="184"/>
  <c r="T20" i="184"/>
  <c r="B20" i="184"/>
  <c r="W34" i="184"/>
  <c r="V34" i="184"/>
  <c r="U34" i="184"/>
  <c r="T34" i="184"/>
  <c r="B34" i="184"/>
  <c r="W33" i="184"/>
  <c r="V33" i="184"/>
  <c r="U33" i="184"/>
  <c r="T33" i="184"/>
  <c r="B33" i="184"/>
  <c r="W32" i="184"/>
  <c r="V32" i="184"/>
  <c r="U32" i="184"/>
  <c r="T32" i="184"/>
  <c r="B32" i="184"/>
  <c r="W29" i="184"/>
  <c r="V29" i="184"/>
  <c r="U29" i="184"/>
  <c r="T29" i="184"/>
  <c r="S29" i="184"/>
  <c r="B29" i="184"/>
  <c r="W28" i="184"/>
  <c r="V28" i="184"/>
  <c r="U28" i="184"/>
  <c r="T28" i="184"/>
  <c r="B28" i="184"/>
  <c r="AP28" i="184" s="1"/>
  <c r="W27" i="184"/>
  <c r="V27" i="184"/>
  <c r="U27" i="184"/>
  <c r="T27" i="184"/>
  <c r="B27" i="184"/>
  <c r="AK26" i="184"/>
  <c r="W26" i="184"/>
  <c r="V26" i="184"/>
  <c r="U26" i="184"/>
  <c r="T26" i="184"/>
  <c r="B26" i="184"/>
  <c r="AK19" i="184"/>
  <c r="W19" i="184"/>
  <c r="V19" i="184"/>
  <c r="U19" i="184"/>
  <c r="T19" i="184"/>
  <c r="B19" i="184"/>
  <c r="AK18" i="184"/>
  <c r="W18" i="184"/>
  <c r="V18" i="184"/>
  <c r="U18" i="184"/>
  <c r="T18" i="184"/>
  <c r="B18" i="184"/>
  <c r="W17" i="184"/>
  <c r="V17" i="184"/>
  <c r="U17" i="184"/>
  <c r="T17" i="184"/>
  <c r="B17" i="184"/>
  <c r="W16" i="184"/>
  <c r="V16" i="184"/>
  <c r="U16" i="184"/>
  <c r="T16" i="184"/>
  <c r="B16" i="184"/>
  <c r="W15" i="184"/>
  <c r="V15" i="184"/>
  <c r="U15" i="184"/>
  <c r="T15" i="184"/>
  <c r="B15" i="184"/>
  <c r="W14" i="184"/>
  <c r="V14" i="184"/>
  <c r="U14" i="184"/>
  <c r="T14" i="184"/>
  <c r="B14" i="184"/>
  <c r="AP14" i="184" s="1"/>
  <c r="AT12" i="184"/>
  <c r="AO12" i="184"/>
  <c r="AJ12" i="184"/>
  <c r="P12" i="184"/>
  <c r="D9" i="184"/>
  <c r="Q3" i="184"/>
  <c r="P2" i="184"/>
  <c r="W26" i="183"/>
  <c r="V26" i="183"/>
  <c r="U26" i="183"/>
  <c r="T26" i="183"/>
  <c r="B26" i="183"/>
  <c r="W25" i="183"/>
  <c r="V25" i="183"/>
  <c r="U25" i="183"/>
  <c r="T25" i="183"/>
  <c r="B25" i="183"/>
  <c r="W24" i="183"/>
  <c r="V24" i="183"/>
  <c r="U24" i="183"/>
  <c r="T24" i="183"/>
  <c r="B24" i="183"/>
  <c r="AK23" i="183"/>
  <c r="W23" i="183"/>
  <c r="V23" i="183"/>
  <c r="U23" i="183"/>
  <c r="T23" i="183"/>
  <c r="B23" i="183"/>
  <c r="W22" i="183"/>
  <c r="V22" i="183"/>
  <c r="U22" i="183"/>
  <c r="T22" i="183"/>
  <c r="B22" i="183"/>
  <c r="W21" i="183"/>
  <c r="V21" i="183"/>
  <c r="U21" i="183"/>
  <c r="T21" i="183"/>
  <c r="B21" i="183"/>
  <c r="AP21" i="183" s="1"/>
  <c r="W20" i="183"/>
  <c r="V20" i="183"/>
  <c r="U20" i="183"/>
  <c r="T20" i="183"/>
  <c r="B20" i="183"/>
  <c r="W19" i="183"/>
  <c r="V19" i="183"/>
  <c r="U19" i="183"/>
  <c r="T19" i="183"/>
  <c r="B19" i="183"/>
  <c r="W18" i="183"/>
  <c r="V18" i="183"/>
  <c r="U18" i="183"/>
  <c r="T18" i="183"/>
  <c r="B18" i="183"/>
  <c r="W17" i="183"/>
  <c r="V17" i="183"/>
  <c r="U17" i="183"/>
  <c r="T17" i="183"/>
  <c r="B17" i="183"/>
  <c r="AK16" i="183"/>
  <c r="W16" i="183"/>
  <c r="V16" i="183"/>
  <c r="U16" i="183"/>
  <c r="T16" i="183"/>
  <c r="B16" i="183"/>
  <c r="W15" i="183"/>
  <c r="V15" i="183"/>
  <c r="U15" i="183"/>
  <c r="T15" i="183"/>
  <c r="B15" i="183"/>
  <c r="AK15" i="183" s="1"/>
  <c r="W14" i="183"/>
  <c r="V14" i="183"/>
  <c r="U14" i="183"/>
  <c r="T14" i="183"/>
  <c r="B14" i="183"/>
  <c r="AT12" i="183"/>
  <c r="AO12" i="183"/>
  <c r="AJ12" i="183"/>
  <c r="P12" i="183"/>
  <c r="D9" i="183"/>
  <c r="Q3" i="183"/>
  <c r="P2" i="183"/>
  <c r="AK33" i="182"/>
  <c r="W33" i="182"/>
  <c r="V33" i="182"/>
  <c r="U33" i="182"/>
  <c r="T33" i="182"/>
  <c r="B33" i="182"/>
  <c r="S33" i="182" s="1"/>
  <c r="W32" i="182"/>
  <c r="V32" i="182"/>
  <c r="U32" i="182"/>
  <c r="T32" i="182"/>
  <c r="B32" i="182"/>
  <c r="S32" i="182" s="1"/>
  <c r="W31" i="182"/>
  <c r="V31" i="182"/>
  <c r="U31" i="182"/>
  <c r="T31" i="182"/>
  <c r="B31" i="182"/>
  <c r="S31" i="182" s="1"/>
  <c r="W30" i="182"/>
  <c r="V30" i="182"/>
  <c r="U30" i="182"/>
  <c r="T30" i="182"/>
  <c r="S30" i="182"/>
  <c r="B30" i="182"/>
  <c r="AK30" i="182" s="1"/>
  <c r="W29" i="182"/>
  <c r="V29" i="182"/>
  <c r="U29" i="182"/>
  <c r="T29" i="182"/>
  <c r="B29" i="182"/>
  <c r="W28" i="182"/>
  <c r="V28" i="182"/>
  <c r="U28" i="182"/>
  <c r="T28" i="182"/>
  <c r="B28" i="182"/>
  <c r="W27" i="182"/>
  <c r="V27" i="182"/>
  <c r="U27" i="182"/>
  <c r="T27" i="182"/>
  <c r="B27" i="182"/>
  <c r="S27" i="182" s="1"/>
  <c r="W26" i="182"/>
  <c r="V26" i="182"/>
  <c r="U26" i="182"/>
  <c r="T26" i="182"/>
  <c r="B26" i="182"/>
  <c r="S26" i="182" s="1"/>
  <c r="W25" i="182"/>
  <c r="V25" i="182"/>
  <c r="U25" i="182"/>
  <c r="T25" i="182"/>
  <c r="B25" i="182"/>
  <c r="S25" i="182" s="1"/>
  <c r="W24" i="182"/>
  <c r="V24" i="182"/>
  <c r="U24" i="182"/>
  <c r="T24" i="182"/>
  <c r="S24" i="182"/>
  <c r="B24" i="182"/>
  <c r="AK23" i="182"/>
  <c r="W23" i="182"/>
  <c r="V23" i="182"/>
  <c r="U23" i="182"/>
  <c r="T23" i="182"/>
  <c r="B23" i="182"/>
  <c r="S23" i="182" s="1"/>
  <c r="W22" i="182"/>
  <c r="V22" i="182"/>
  <c r="U22" i="182"/>
  <c r="T22" i="182"/>
  <c r="B22" i="182"/>
  <c r="AK22" i="182" s="1"/>
  <c r="W21" i="182"/>
  <c r="V21" i="182"/>
  <c r="U21" i="182"/>
  <c r="T21" i="182"/>
  <c r="B21" i="182"/>
  <c r="W20" i="182"/>
  <c r="V20" i="182"/>
  <c r="U20" i="182"/>
  <c r="T20" i="182"/>
  <c r="B20" i="182"/>
  <c r="AK19" i="182"/>
  <c r="W19" i="182"/>
  <c r="V19" i="182"/>
  <c r="U19" i="182"/>
  <c r="T19" i="182"/>
  <c r="B19" i="182"/>
  <c r="S19" i="182" s="1"/>
  <c r="W18" i="182"/>
  <c r="V18" i="182"/>
  <c r="U18" i="182"/>
  <c r="T18" i="182"/>
  <c r="S18" i="182"/>
  <c r="B18" i="182"/>
  <c r="AK17" i="182"/>
  <c r="W17" i="182"/>
  <c r="V17" i="182"/>
  <c r="U17" i="182"/>
  <c r="T17" i="182"/>
  <c r="B17" i="182"/>
  <c r="S17" i="182" s="1"/>
  <c r="W16" i="182"/>
  <c r="V16" i="182"/>
  <c r="U16" i="182"/>
  <c r="T16" i="182"/>
  <c r="B16" i="182"/>
  <c r="W15" i="182"/>
  <c r="V15" i="182"/>
  <c r="U15" i="182"/>
  <c r="T15" i="182"/>
  <c r="B15" i="182"/>
  <c r="S15" i="182" s="1"/>
  <c r="W14" i="182"/>
  <c r="V14" i="182"/>
  <c r="U14" i="182"/>
  <c r="T14" i="182"/>
  <c r="S14" i="182"/>
  <c r="B14" i="182"/>
  <c r="AK14" i="182" s="1"/>
  <c r="AT12" i="182"/>
  <c r="AO12" i="182"/>
  <c r="AJ12" i="182"/>
  <c r="P12" i="182"/>
  <c r="D9" i="182"/>
  <c r="Q3" i="182"/>
  <c r="P2" i="182"/>
  <c r="W36" i="181"/>
  <c r="V36" i="181"/>
  <c r="U36" i="181"/>
  <c r="T36" i="181"/>
  <c r="S36" i="181"/>
  <c r="B36" i="181"/>
  <c r="AU36" i="181" s="1"/>
  <c r="W35" i="181"/>
  <c r="V35" i="181"/>
  <c r="U35" i="181"/>
  <c r="T35" i="181"/>
  <c r="B35" i="181"/>
  <c r="AU35" i="181" s="1"/>
  <c r="W34" i="181"/>
  <c r="V34" i="181"/>
  <c r="U34" i="181"/>
  <c r="T34" i="181"/>
  <c r="B34" i="181"/>
  <c r="AU34" i="181" s="1"/>
  <c r="W33" i="181"/>
  <c r="V33" i="181"/>
  <c r="U33" i="181"/>
  <c r="T33" i="181"/>
  <c r="B33" i="181"/>
  <c r="AU33" i="181" s="1"/>
  <c r="W26" i="181"/>
  <c r="V26" i="181"/>
  <c r="U26" i="181"/>
  <c r="T26" i="181"/>
  <c r="B26" i="181"/>
  <c r="AU26" i="181" s="1"/>
  <c r="AK25" i="181"/>
  <c r="W25" i="181"/>
  <c r="V25" i="181"/>
  <c r="U25" i="181"/>
  <c r="T25" i="181"/>
  <c r="B25" i="181"/>
  <c r="AU25" i="181" s="1"/>
  <c r="W24" i="181"/>
  <c r="V24" i="181"/>
  <c r="U24" i="181"/>
  <c r="T24" i="181"/>
  <c r="B24" i="181"/>
  <c r="AU24" i="181" s="1"/>
  <c r="W23" i="181"/>
  <c r="V23" i="181"/>
  <c r="U23" i="181"/>
  <c r="T23" i="181"/>
  <c r="B23" i="181"/>
  <c r="AU23" i="181" s="1"/>
  <c r="W22" i="181"/>
  <c r="V22" i="181"/>
  <c r="U22" i="181"/>
  <c r="T22" i="181"/>
  <c r="B22" i="181"/>
  <c r="AU22" i="181" s="1"/>
  <c r="W21" i="181"/>
  <c r="V21" i="181"/>
  <c r="U21" i="181"/>
  <c r="T21" i="181"/>
  <c r="B21" i="181"/>
  <c r="AU21" i="181" s="1"/>
  <c r="W20" i="181"/>
  <c r="V20" i="181"/>
  <c r="U20" i="181"/>
  <c r="T20" i="181"/>
  <c r="B20" i="181"/>
  <c r="AU20" i="181" s="1"/>
  <c r="W19" i="181"/>
  <c r="V19" i="181"/>
  <c r="U19" i="181"/>
  <c r="T19" i="181"/>
  <c r="B19" i="181"/>
  <c r="W18" i="181"/>
  <c r="V18" i="181"/>
  <c r="U18" i="181"/>
  <c r="T18" i="181"/>
  <c r="B18" i="181"/>
  <c r="AU18" i="181" s="1"/>
  <c r="W17" i="181"/>
  <c r="V17" i="181"/>
  <c r="U17" i="181"/>
  <c r="T17" i="181"/>
  <c r="B17" i="181"/>
  <c r="AU17" i="181" s="1"/>
  <c r="W45" i="181"/>
  <c r="V45" i="181"/>
  <c r="U45" i="181"/>
  <c r="T45" i="181"/>
  <c r="B45" i="181"/>
  <c r="AU45" i="181" s="1"/>
  <c r="W44" i="181"/>
  <c r="V44" i="181"/>
  <c r="U44" i="181"/>
  <c r="T44" i="181"/>
  <c r="B44" i="181"/>
  <c r="AU44" i="181" s="1"/>
  <c r="W43" i="181"/>
  <c r="V43" i="181"/>
  <c r="U43" i="181"/>
  <c r="T43" i="181"/>
  <c r="B43" i="181"/>
  <c r="AU43" i="181" s="1"/>
  <c r="W42" i="181"/>
  <c r="V42" i="181"/>
  <c r="U42" i="181"/>
  <c r="T42" i="181"/>
  <c r="B42" i="181"/>
  <c r="AU42" i="181" s="1"/>
  <c r="W41" i="181"/>
  <c r="V41" i="181"/>
  <c r="U41" i="181"/>
  <c r="T41" i="181"/>
  <c r="B41" i="181"/>
  <c r="W32" i="181"/>
  <c r="V32" i="181"/>
  <c r="U32" i="181"/>
  <c r="T32" i="181"/>
  <c r="B32" i="181"/>
  <c r="AU32" i="181" s="1"/>
  <c r="W31" i="181"/>
  <c r="V31" i="181"/>
  <c r="U31" i="181"/>
  <c r="T31" i="181"/>
  <c r="B31" i="181"/>
  <c r="AU31" i="181" s="1"/>
  <c r="W30" i="181"/>
  <c r="V30" i="181"/>
  <c r="U30" i="181"/>
  <c r="T30" i="181"/>
  <c r="B30" i="181"/>
  <c r="AU30" i="181" s="1"/>
  <c r="W29" i="181"/>
  <c r="V29" i="181"/>
  <c r="U29" i="181"/>
  <c r="T29" i="181"/>
  <c r="B29" i="181"/>
  <c r="AU29" i="181" s="1"/>
  <c r="W28" i="181"/>
  <c r="V28" i="181"/>
  <c r="U28" i="181"/>
  <c r="T28" i="181"/>
  <c r="B28" i="181"/>
  <c r="AU28" i="181" s="1"/>
  <c r="W27" i="181"/>
  <c r="V27" i="181"/>
  <c r="U27" i="181"/>
  <c r="T27" i="181"/>
  <c r="B27" i="181"/>
  <c r="AU27" i="181" s="1"/>
  <c r="W16" i="181"/>
  <c r="V16" i="181"/>
  <c r="U16" i="181"/>
  <c r="T16" i="181"/>
  <c r="B16" i="181"/>
  <c r="AU16" i="181" s="1"/>
  <c r="W15" i="181"/>
  <c r="V15" i="181"/>
  <c r="U15" i="181"/>
  <c r="T15" i="181"/>
  <c r="B15" i="181"/>
  <c r="W14" i="181"/>
  <c r="V14" i="181"/>
  <c r="U14" i="181"/>
  <c r="T14" i="181"/>
  <c r="B14" i="181"/>
  <c r="AU14" i="181" s="1"/>
  <c r="AT12" i="181"/>
  <c r="AO12" i="181"/>
  <c r="AJ12" i="181"/>
  <c r="P12" i="181"/>
  <c r="D9" i="181"/>
  <c r="Q3" i="181"/>
  <c r="P2" i="181"/>
  <c r="AK27" i="180"/>
  <c r="W27" i="180"/>
  <c r="V27" i="180"/>
  <c r="U27" i="180"/>
  <c r="T27" i="180"/>
  <c r="B27" i="180"/>
  <c r="AK26" i="180"/>
  <c r="W26" i="180"/>
  <c r="V26" i="180"/>
  <c r="U26" i="180"/>
  <c r="T26" i="180"/>
  <c r="B26" i="180"/>
  <c r="W25" i="180"/>
  <c r="V25" i="180"/>
  <c r="U25" i="180"/>
  <c r="T25" i="180"/>
  <c r="B25" i="180"/>
  <c r="W24" i="180"/>
  <c r="V24" i="180"/>
  <c r="U24" i="180"/>
  <c r="T24" i="180"/>
  <c r="B24" i="180"/>
  <c r="AK23" i="180"/>
  <c r="W23" i="180"/>
  <c r="V23" i="180"/>
  <c r="U23" i="180"/>
  <c r="T23" i="180"/>
  <c r="B23" i="180"/>
  <c r="W22" i="180"/>
  <c r="V22" i="180"/>
  <c r="U22" i="180"/>
  <c r="T22" i="180"/>
  <c r="B22" i="180"/>
  <c r="AK21" i="180"/>
  <c r="W21" i="180"/>
  <c r="V21" i="180"/>
  <c r="U21" i="180"/>
  <c r="T21" i="180"/>
  <c r="B21" i="180"/>
  <c r="W20" i="180"/>
  <c r="V20" i="180"/>
  <c r="U20" i="180"/>
  <c r="T20" i="180"/>
  <c r="B20" i="180"/>
  <c r="W19" i="180"/>
  <c r="V19" i="180"/>
  <c r="U19" i="180"/>
  <c r="T19" i="180"/>
  <c r="B19" i="180"/>
  <c r="W18" i="180"/>
  <c r="V18" i="180"/>
  <c r="U18" i="180"/>
  <c r="T18" i="180"/>
  <c r="B18" i="180"/>
  <c r="W17" i="180"/>
  <c r="V17" i="180"/>
  <c r="U17" i="180"/>
  <c r="T17" i="180"/>
  <c r="B17" i="180"/>
  <c r="W16" i="180"/>
  <c r="V16" i="180"/>
  <c r="U16" i="180"/>
  <c r="T16" i="180"/>
  <c r="B16" i="180"/>
  <c r="AK15" i="180"/>
  <c r="W15" i="180"/>
  <c r="V15" i="180"/>
  <c r="U15" i="180"/>
  <c r="T15" i="180"/>
  <c r="B15" i="180"/>
  <c r="W14" i="180"/>
  <c r="V14" i="180"/>
  <c r="U14" i="180"/>
  <c r="T14" i="180"/>
  <c r="B14" i="180"/>
  <c r="AK14" i="180" s="1"/>
  <c r="AT12" i="180"/>
  <c r="AO12" i="180"/>
  <c r="AJ12" i="180"/>
  <c r="P12" i="180"/>
  <c r="D9" i="180"/>
  <c r="Q3" i="180"/>
  <c r="P2" i="180"/>
  <c r="W29" i="179"/>
  <c r="V29" i="179"/>
  <c r="U29" i="179"/>
  <c r="T29" i="179"/>
  <c r="B29" i="179"/>
  <c r="AK28" i="179"/>
  <c r="W28" i="179"/>
  <c r="V28" i="179"/>
  <c r="U28" i="179"/>
  <c r="T28" i="179"/>
  <c r="B28" i="179"/>
  <c r="S28" i="179" s="1"/>
  <c r="W27" i="179"/>
  <c r="V27" i="179"/>
  <c r="U27" i="179"/>
  <c r="T27" i="179"/>
  <c r="B27" i="179"/>
  <c r="S27" i="179" s="1"/>
  <c r="W26" i="179"/>
  <c r="V26" i="179"/>
  <c r="U26" i="179"/>
  <c r="T26" i="179"/>
  <c r="S26" i="179"/>
  <c r="B26" i="179"/>
  <c r="W33" i="179"/>
  <c r="V33" i="179"/>
  <c r="U33" i="179"/>
  <c r="T33" i="179"/>
  <c r="B33" i="179"/>
  <c r="W32" i="179"/>
  <c r="V32" i="179"/>
  <c r="U32" i="179"/>
  <c r="T32" i="179"/>
  <c r="B32" i="179"/>
  <c r="S32" i="179" s="1"/>
  <c r="AK31" i="179"/>
  <c r="W31" i="179"/>
  <c r="V31" i="179"/>
  <c r="U31" i="179"/>
  <c r="T31" i="179"/>
  <c r="B31" i="179"/>
  <c r="S31" i="179" s="1"/>
  <c r="AK30" i="179"/>
  <c r="W30" i="179"/>
  <c r="V30" i="179"/>
  <c r="U30" i="179"/>
  <c r="T30" i="179"/>
  <c r="B30" i="179"/>
  <c r="S30" i="179" s="1"/>
  <c r="W23" i="179"/>
  <c r="V23" i="179"/>
  <c r="U23" i="179"/>
  <c r="T23" i="179"/>
  <c r="B23" i="179"/>
  <c r="AK22" i="179"/>
  <c r="W22" i="179"/>
  <c r="V22" i="179"/>
  <c r="U22" i="179"/>
  <c r="T22" i="179"/>
  <c r="B22" i="179"/>
  <c r="S22" i="179" s="1"/>
  <c r="AK21" i="179"/>
  <c r="W21" i="179"/>
  <c r="V21" i="179"/>
  <c r="U21" i="179"/>
  <c r="T21" i="179"/>
  <c r="B21" i="179"/>
  <c r="S21" i="179" s="1"/>
  <c r="AK20" i="179"/>
  <c r="W20" i="179"/>
  <c r="V20" i="179"/>
  <c r="U20" i="179"/>
  <c r="T20" i="179"/>
  <c r="B20" i="179"/>
  <c r="S20" i="179" s="1"/>
  <c r="AK19" i="179"/>
  <c r="W19" i="179"/>
  <c r="V19" i="179"/>
  <c r="U19" i="179"/>
  <c r="T19" i="179"/>
  <c r="B19" i="179"/>
  <c r="S19" i="179" s="1"/>
  <c r="AK18" i="179"/>
  <c r="W18" i="179"/>
  <c r="V18" i="179"/>
  <c r="U18" i="179"/>
  <c r="T18" i="179"/>
  <c r="B18" i="179"/>
  <c r="S18" i="179" s="1"/>
  <c r="W17" i="179"/>
  <c r="V17" i="179"/>
  <c r="U17" i="179"/>
  <c r="T17" i="179"/>
  <c r="B17" i="179"/>
  <c r="AK17" i="179" s="1"/>
  <c r="B24" i="179"/>
  <c r="S24" i="179" s="1"/>
  <c r="T24" i="179"/>
  <c r="U24" i="179"/>
  <c r="V24" i="179"/>
  <c r="W24" i="179"/>
  <c r="B25" i="179"/>
  <c r="AK25" i="179" s="1"/>
  <c r="T25" i="179"/>
  <c r="U25" i="179"/>
  <c r="V25" i="179"/>
  <c r="W25" i="179"/>
  <c r="B34" i="179"/>
  <c r="S34" i="179" s="1"/>
  <c r="T34" i="179"/>
  <c r="U34" i="179"/>
  <c r="V34" i="179"/>
  <c r="W34" i="179"/>
  <c r="B35" i="179"/>
  <c r="AK35" i="179" s="1"/>
  <c r="T35" i="179"/>
  <c r="U35" i="179"/>
  <c r="V35" i="179"/>
  <c r="W35" i="179"/>
  <c r="B36" i="179"/>
  <c r="AK36" i="179" s="1"/>
  <c r="T36" i="179"/>
  <c r="U36" i="179"/>
  <c r="V36" i="179"/>
  <c r="W36" i="179"/>
  <c r="B37" i="179"/>
  <c r="AK37" i="179" s="1"/>
  <c r="T37" i="179"/>
  <c r="U37" i="179"/>
  <c r="V37" i="179"/>
  <c r="W37" i="179"/>
  <c r="B38" i="179"/>
  <c r="S38" i="179" s="1"/>
  <c r="T38" i="179"/>
  <c r="U38" i="179"/>
  <c r="V38" i="179"/>
  <c r="W38" i="179"/>
  <c r="W39" i="179"/>
  <c r="V39" i="179"/>
  <c r="U39" i="179"/>
  <c r="T39" i="179"/>
  <c r="B39" i="179"/>
  <c r="S39" i="179" s="1"/>
  <c r="W16" i="179"/>
  <c r="V16" i="179"/>
  <c r="U16" i="179"/>
  <c r="T16" i="179"/>
  <c r="B16" i="179"/>
  <c r="S16" i="179" s="1"/>
  <c r="W15" i="179"/>
  <c r="V15" i="179"/>
  <c r="U15" i="179"/>
  <c r="T15" i="179"/>
  <c r="B15" i="179"/>
  <c r="S15" i="179" s="1"/>
  <c r="W14" i="179"/>
  <c r="V14" i="179"/>
  <c r="U14" i="179"/>
  <c r="T14" i="179"/>
  <c r="B14" i="179"/>
  <c r="S14" i="179" s="1"/>
  <c r="AT12" i="179"/>
  <c r="AO12" i="179"/>
  <c r="AJ12" i="179"/>
  <c r="P12" i="179"/>
  <c r="D9" i="179"/>
  <c r="Q3" i="179"/>
  <c r="P2" i="179"/>
  <c r="W24" i="178"/>
  <c r="V24" i="178"/>
  <c r="U24" i="178"/>
  <c r="T24" i="178"/>
  <c r="B24" i="178"/>
  <c r="S24" i="178" s="1"/>
  <c r="W23" i="178"/>
  <c r="V23" i="178"/>
  <c r="U23" i="178"/>
  <c r="T23" i="178"/>
  <c r="S23" i="178"/>
  <c r="B23" i="178"/>
  <c r="W22" i="178"/>
  <c r="V22" i="178"/>
  <c r="U22" i="178"/>
  <c r="T22" i="178"/>
  <c r="B22" i="178"/>
  <c r="W21" i="178"/>
  <c r="V21" i="178"/>
  <c r="U21" i="178"/>
  <c r="T21" i="178"/>
  <c r="B21" i="178"/>
  <c r="W20" i="178"/>
  <c r="V20" i="178"/>
  <c r="U20" i="178"/>
  <c r="T20" i="178"/>
  <c r="B20" i="178"/>
  <c r="W19" i="178"/>
  <c r="V19" i="178"/>
  <c r="U19" i="178"/>
  <c r="T19" i="178"/>
  <c r="B19" i="178"/>
  <c r="S19" i="178" s="1"/>
  <c r="W18" i="178"/>
  <c r="V18" i="178"/>
  <c r="U18" i="178"/>
  <c r="T18" i="178"/>
  <c r="S18" i="178"/>
  <c r="B18" i="178"/>
  <c r="W17" i="178"/>
  <c r="V17" i="178"/>
  <c r="U17" i="178"/>
  <c r="T17" i="178"/>
  <c r="B17" i="178"/>
  <c r="S17" i="178" s="1"/>
  <c r="W16" i="178"/>
  <c r="V16" i="178"/>
  <c r="U16" i="178"/>
  <c r="T16" i="178"/>
  <c r="B16" i="178"/>
  <c r="S16" i="178" s="1"/>
  <c r="W15" i="178"/>
  <c r="V15" i="178"/>
  <c r="U15" i="178"/>
  <c r="T15" i="178"/>
  <c r="B15" i="178"/>
  <c r="W14" i="178"/>
  <c r="V14" i="178"/>
  <c r="U14" i="178"/>
  <c r="T14" i="178"/>
  <c r="B14" i="178"/>
  <c r="AO12" i="178"/>
  <c r="P12" i="178"/>
  <c r="D9" i="178"/>
  <c r="Q3" i="178"/>
  <c r="P2" i="178"/>
  <c r="W25" i="177"/>
  <c r="V25" i="177"/>
  <c r="U25" i="177"/>
  <c r="T25" i="177"/>
  <c r="B25" i="177"/>
  <c r="S25" i="177" s="1"/>
  <c r="W24" i="177"/>
  <c r="V24" i="177"/>
  <c r="U24" i="177"/>
  <c r="T24" i="177"/>
  <c r="B24" i="177"/>
  <c r="S24" i="177" s="1"/>
  <c r="W23" i="177"/>
  <c r="V23" i="177"/>
  <c r="U23" i="177"/>
  <c r="T23" i="177"/>
  <c r="B23" i="177"/>
  <c r="S23" i="177" s="1"/>
  <c r="W22" i="177"/>
  <c r="V22" i="177"/>
  <c r="U22" i="177"/>
  <c r="T22" i="177"/>
  <c r="S22" i="177"/>
  <c r="B22" i="177"/>
  <c r="W21" i="177"/>
  <c r="V21" i="177"/>
  <c r="U21" i="177"/>
  <c r="T21" i="177"/>
  <c r="B21" i="177"/>
  <c r="W20" i="177"/>
  <c r="V20" i="177"/>
  <c r="U20" i="177"/>
  <c r="T20" i="177"/>
  <c r="S20" i="177"/>
  <c r="B20" i="177"/>
  <c r="W19" i="177"/>
  <c r="V19" i="177"/>
  <c r="U19" i="177"/>
  <c r="T19" i="177"/>
  <c r="S19" i="177"/>
  <c r="B19" i="177"/>
  <c r="W18" i="177"/>
  <c r="V18" i="177"/>
  <c r="U18" i="177"/>
  <c r="T18" i="177"/>
  <c r="S18" i="177"/>
  <c r="B18" i="177"/>
  <c r="W17" i="177"/>
  <c r="V17" i="177"/>
  <c r="U17" i="177"/>
  <c r="T17" i="177"/>
  <c r="B17" i="177"/>
  <c r="S17" i="177" s="1"/>
  <c r="W16" i="177"/>
  <c r="V16" i="177"/>
  <c r="U16" i="177"/>
  <c r="T16" i="177"/>
  <c r="B16" i="177"/>
  <c r="S16" i="177" s="1"/>
  <c r="W15" i="177"/>
  <c r="V15" i="177"/>
  <c r="U15" i="177"/>
  <c r="T15" i="177"/>
  <c r="B15" i="177"/>
  <c r="S15" i="177" s="1"/>
  <c r="W14" i="177"/>
  <c r="V14" i="177"/>
  <c r="U14" i="177"/>
  <c r="T14" i="177"/>
  <c r="S14" i="177"/>
  <c r="B14" i="177"/>
  <c r="AO12" i="177"/>
  <c r="P12" i="177"/>
  <c r="D9" i="177"/>
  <c r="Q3" i="177"/>
  <c r="P2" i="177"/>
  <c r="W25" i="176"/>
  <c r="V25" i="176"/>
  <c r="U25" i="176"/>
  <c r="T25" i="176"/>
  <c r="B25" i="176"/>
  <c r="S25" i="176" s="1"/>
  <c r="W24" i="176"/>
  <c r="V24" i="176"/>
  <c r="U24" i="176"/>
  <c r="T24" i="176"/>
  <c r="B24" i="176"/>
  <c r="S24" i="176" s="1"/>
  <c r="W23" i="176"/>
  <c r="V23" i="176"/>
  <c r="U23" i="176"/>
  <c r="T23" i="176"/>
  <c r="B23" i="176"/>
  <c r="S23" i="176" s="1"/>
  <c r="W22" i="176"/>
  <c r="V22" i="176"/>
  <c r="U22" i="176"/>
  <c r="T22" i="176"/>
  <c r="B22" i="176"/>
  <c r="W21" i="176"/>
  <c r="V21" i="176"/>
  <c r="U21" i="176"/>
  <c r="T21" i="176"/>
  <c r="B21" i="176"/>
  <c r="S21" i="176" s="1"/>
  <c r="W20" i="176"/>
  <c r="V20" i="176"/>
  <c r="U20" i="176"/>
  <c r="T20" i="176"/>
  <c r="S20" i="176"/>
  <c r="B20" i="176"/>
  <c r="W19" i="176"/>
  <c r="V19" i="176"/>
  <c r="U19" i="176"/>
  <c r="T19" i="176"/>
  <c r="B19" i="176"/>
  <c r="W18" i="176"/>
  <c r="V18" i="176"/>
  <c r="U18" i="176"/>
  <c r="T18" i="176"/>
  <c r="B18" i="176"/>
  <c r="W17" i="176"/>
  <c r="V17" i="176"/>
  <c r="U17" i="176"/>
  <c r="T17" i="176"/>
  <c r="B17" i="176"/>
  <c r="S17" i="176" s="1"/>
  <c r="W16" i="176"/>
  <c r="V16" i="176"/>
  <c r="U16" i="176"/>
  <c r="T16" i="176"/>
  <c r="B16" i="176"/>
  <c r="S16" i="176" s="1"/>
  <c r="W15" i="176"/>
  <c r="V15" i="176"/>
  <c r="U15" i="176"/>
  <c r="T15" i="176"/>
  <c r="B15" i="176"/>
  <c r="S15" i="176" s="1"/>
  <c r="W14" i="176"/>
  <c r="V14" i="176"/>
  <c r="U14" i="176"/>
  <c r="T14" i="176"/>
  <c r="B14" i="176"/>
  <c r="AO12" i="176"/>
  <c r="P12" i="176"/>
  <c r="D9" i="176"/>
  <c r="Q3" i="176"/>
  <c r="P2" i="176"/>
  <c r="AK39" i="175"/>
  <c r="W39" i="175"/>
  <c r="V39" i="175"/>
  <c r="U39" i="175"/>
  <c r="T39" i="175"/>
  <c r="B39" i="175"/>
  <c r="W38" i="175"/>
  <c r="V38" i="175"/>
  <c r="U38" i="175"/>
  <c r="T38" i="175"/>
  <c r="B38" i="175"/>
  <c r="W37" i="175"/>
  <c r="V37" i="175"/>
  <c r="U37" i="175"/>
  <c r="T37" i="175"/>
  <c r="B37" i="175"/>
  <c r="W36" i="175"/>
  <c r="V36" i="175"/>
  <c r="U36" i="175"/>
  <c r="T36" i="175"/>
  <c r="B36" i="175"/>
  <c r="W35" i="175"/>
  <c r="V35" i="175"/>
  <c r="U35" i="175"/>
  <c r="T35" i="175"/>
  <c r="B35" i="175"/>
  <c r="W34" i="175"/>
  <c r="V34" i="175"/>
  <c r="U34" i="175"/>
  <c r="T34" i="175"/>
  <c r="B34" i="175"/>
  <c r="W33" i="175"/>
  <c r="V33" i="175"/>
  <c r="U33" i="175"/>
  <c r="T33" i="175"/>
  <c r="B33" i="175"/>
  <c r="W32" i="175"/>
  <c r="V32" i="175"/>
  <c r="U32" i="175"/>
  <c r="T32" i="175"/>
  <c r="B32" i="175"/>
  <c r="W31" i="175"/>
  <c r="V31" i="175"/>
  <c r="U31" i="175"/>
  <c r="T31" i="175"/>
  <c r="B31" i="175"/>
  <c r="W30" i="175"/>
  <c r="V30" i="175"/>
  <c r="U30" i="175"/>
  <c r="T30" i="175"/>
  <c r="B30" i="175"/>
  <c r="W29" i="175"/>
  <c r="V29" i="175"/>
  <c r="U29" i="175"/>
  <c r="T29" i="175"/>
  <c r="B29" i="175"/>
  <c r="W28" i="175"/>
  <c r="V28" i="175"/>
  <c r="U28" i="175"/>
  <c r="T28" i="175"/>
  <c r="B28" i="175"/>
  <c r="W27" i="175"/>
  <c r="V27" i="175"/>
  <c r="U27" i="175"/>
  <c r="T27" i="175"/>
  <c r="B27" i="175"/>
  <c r="W26" i="175"/>
  <c r="V26" i="175"/>
  <c r="U26" i="175"/>
  <c r="T26" i="175"/>
  <c r="B26" i="175"/>
  <c r="W25" i="175"/>
  <c r="V25" i="175"/>
  <c r="U25" i="175"/>
  <c r="T25" i="175"/>
  <c r="B25" i="175"/>
  <c r="W24" i="175"/>
  <c r="V24" i="175"/>
  <c r="U24" i="175"/>
  <c r="T24" i="175"/>
  <c r="B24" i="175"/>
  <c r="W23" i="175"/>
  <c r="V23" i="175"/>
  <c r="U23" i="175"/>
  <c r="T23" i="175"/>
  <c r="B23" i="175"/>
  <c r="W22" i="175"/>
  <c r="V22" i="175"/>
  <c r="U22" i="175"/>
  <c r="T22" i="175"/>
  <c r="B22" i="175"/>
  <c r="W21" i="175"/>
  <c r="V21" i="175"/>
  <c r="U21" i="175"/>
  <c r="T21" i="175"/>
  <c r="B21" i="175"/>
  <c r="W20" i="175"/>
  <c r="V20" i="175"/>
  <c r="U20" i="175"/>
  <c r="T20" i="175"/>
  <c r="B20" i="175"/>
  <c r="W19" i="175"/>
  <c r="V19" i="175"/>
  <c r="U19" i="175"/>
  <c r="T19" i="175"/>
  <c r="B19" i="175"/>
  <c r="W18" i="175"/>
  <c r="V18" i="175"/>
  <c r="U18" i="175"/>
  <c r="T18" i="175"/>
  <c r="B18" i="175"/>
  <c r="W17" i="175"/>
  <c r="V17" i="175"/>
  <c r="U17" i="175"/>
  <c r="T17" i="175"/>
  <c r="B17" i="175"/>
  <c r="W16" i="175"/>
  <c r="V16" i="175"/>
  <c r="U16" i="175"/>
  <c r="T16" i="175"/>
  <c r="B16" i="175"/>
  <c r="W15" i="175"/>
  <c r="V15" i="175"/>
  <c r="U15" i="175"/>
  <c r="T15" i="175"/>
  <c r="B15" i="175"/>
  <c r="W14" i="175"/>
  <c r="V14" i="175"/>
  <c r="U14" i="175"/>
  <c r="T14" i="175"/>
  <c r="B14" i="175"/>
  <c r="AT12" i="175"/>
  <c r="AO12" i="175"/>
  <c r="AJ12" i="175"/>
  <c r="P12" i="175"/>
  <c r="D9" i="175"/>
  <c r="Q3" i="175"/>
  <c r="P2" i="175"/>
  <c r="AQ100" i="25"/>
  <c r="AQ98" i="25"/>
  <c r="AQ94" i="25"/>
  <c r="AQ104" i="25"/>
  <c r="AQ96" i="25"/>
  <c r="AQ103" i="25"/>
  <c r="AQ101" i="25"/>
  <c r="AP15" i="181" l="1"/>
  <c r="AU15" i="181"/>
  <c r="AP41" i="181"/>
  <c r="AU41" i="181"/>
  <c r="AK24" i="181"/>
  <c r="AK18" i="181"/>
  <c r="AP19" i="181"/>
  <c r="AU19" i="181"/>
  <c r="AP15" i="175"/>
  <c r="AU15" i="175"/>
  <c r="AP23" i="175"/>
  <c r="AU23" i="175"/>
  <c r="AU25" i="175"/>
  <c r="AP25" i="175"/>
  <c r="AU26" i="175"/>
  <c r="AP26" i="175"/>
  <c r="AU17" i="175"/>
  <c r="AP17" i="175"/>
  <c r="AU34" i="175"/>
  <c r="AP34" i="175"/>
  <c r="AK14" i="175"/>
  <c r="AP14" i="175"/>
  <c r="AU14" i="175"/>
  <c r="AK22" i="175"/>
  <c r="AP22" i="175"/>
  <c r="AU22" i="175"/>
  <c r="AP31" i="175"/>
  <c r="AU31" i="175"/>
  <c r="S39" i="175"/>
  <c r="AP39" i="175"/>
  <c r="AU39" i="175"/>
  <c r="S26" i="175"/>
  <c r="AU37" i="175"/>
  <c r="AP37" i="175"/>
  <c r="S19" i="175"/>
  <c r="AU19" i="175"/>
  <c r="AP19" i="175"/>
  <c r="AU28" i="175"/>
  <c r="AP28" i="175"/>
  <c r="AU36" i="175"/>
  <c r="AP36" i="175"/>
  <c r="AU29" i="175"/>
  <c r="AP29" i="175"/>
  <c r="S16" i="175"/>
  <c r="AP16" i="175"/>
  <c r="AU16" i="175"/>
  <c r="S24" i="175"/>
  <c r="AP24" i="175"/>
  <c r="AU24" i="175"/>
  <c r="S33" i="175"/>
  <c r="AU33" i="175"/>
  <c r="AP33" i="175"/>
  <c r="AU20" i="175"/>
  <c r="AP20" i="175"/>
  <c r="AU21" i="175"/>
  <c r="AP21" i="175"/>
  <c r="AK26" i="175"/>
  <c r="AK30" i="175"/>
  <c r="AP30" i="175"/>
  <c r="AU30" i="175"/>
  <c r="AK38" i="175"/>
  <c r="AU38" i="175"/>
  <c r="AP38" i="175"/>
  <c r="AU18" i="175"/>
  <c r="AP18" i="175"/>
  <c r="AK25" i="175"/>
  <c r="S27" i="175"/>
  <c r="AU27" i="175"/>
  <c r="AP27" i="175"/>
  <c r="S35" i="175"/>
  <c r="AU35" i="175"/>
  <c r="AP35" i="175"/>
  <c r="S32" i="175"/>
  <c r="AP32" i="175"/>
  <c r="AU32" i="175"/>
  <c r="AK14" i="183"/>
  <c r="AP14" i="183"/>
  <c r="AP20" i="183"/>
  <c r="S23" i="183"/>
  <c r="AP23" i="183"/>
  <c r="S26" i="183"/>
  <c r="AP26" i="183"/>
  <c r="S17" i="183"/>
  <c r="AP17" i="183"/>
  <c r="AK22" i="183"/>
  <c r="AP22" i="183"/>
  <c r="AP16" i="183"/>
  <c r="S19" i="183"/>
  <c r="AP19" i="183"/>
  <c r="S25" i="183"/>
  <c r="AP25" i="183"/>
  <c r="S15" i="183"/>
  <c r="AP15" i="183"/>
  <c r="AP18" i="183"/>
  <c r="AP24" i="183"/>
  <c r="S23" i="180"/>
  <c r="S25" i="180"/>
  <c r="S16" i="180"/>
  <c r="S15" i="180"/>
  <c r="S21" i="180"/>
  <c r="S14" i="180"/>
  <c r="AK20" i="180"/>
  <c r="S24" i="180"/>
  <c r="S27" i="180"/>
  <c r="S17" i="180"/>
  <c r="AK22" i="180"/>
  <c r="AP26" i="181"/>
  <c r="AP30" i="181"/>
  <c r="S33" i="181"/>
  <c r="AP33" i="181"/>
  <c r="AP14" i="181"/>
  <c r="AP27" i="181"/>
  <c r="S43" i="181"/>
  <c r="AP43" i="181"/>
  <c r="S17" i="181"/>
  <c r="AP17" i="181"/>
  <c r="S23" i="181"/>
  <c r="AP23" i="181"/>
  <c r="S35" i="181"/>
  <c r="AP35" i="181"/>
  <c r="AP32" i="181"/>
  <c r="AK16" i="181"/>
  <c r="AP16" i="181"/>
  <c r="S29" i="181"/>
  <c r="AP29" i="181"/>
  <c r="AP45" i="181"/>
  <c r="AK20" i="181"/>
  <c r="AP20" i="181"/>
  <c r="AK42" i="181"/>
  <c r="AP42" i="181"/>
  <c r="S22" i="181"/>
  <c r="AP22" i="181"/>
  <c r="S25" i="181"/>
  <c r="AP25" i="181"/>
  <c r="AP31" i="181"/>
  <c r="AP34" i="181"/>
  <c r="AP28" i="181"/>
  <c r="AP44" i="181"/>
  <c r="AP18" i="181"/>
  <c r="S24" i="181"/>
  <c r="AP24" i="181"/>
  <c r="S21" i="181"/>
  <c r="AP21" i="181"/>
  <c r="AK26" i="181"/>
  <c r="AP36" i="181"/>
  <c r="AK15" i="184"/>
  <c r="AP15" i="184"/>
  <c r="AP30" i="184"/>
  <c r="AP27" i="184"/>
  <c r="S17" i="184"/>
  <c r="AP17" i="184"/>
  <c r="AP26" i="184"/>
  <c r="AK29" i="184"/>
  <c r="AP29" i="184"/>
  <c r="S34" i="184"/>
  <c r="AP34" i="184"/>
  <c r="AP25" i="184"/>
  <c r="S22" i="184"/>
  <c r="AP22" i="184"/>
  <c r="S21" i="184"/>
  <c r="AP21" i="184"/>
  <c r="S16" i="184"/>
  <c r="AP16" i="184"/>
  <c r="S19" i="184"/>
  <c r="AP19" i="184"/>
  <c r="S24" i="184"/>
  <c r="AP24" i="184"/>
  <c r="S32" i="184"/>
  <c r="AP32" i="184"/>
  <c r="S33" i="184"/>
  <c r="AP33" i="184"/>
  <c r="AK22" i="184"/>
  <c r="AP31" i="184"/>
  <c r="S18" i="184"/>
  <c r="AP18" i="184"/>
  <c r="S20" i="184"/>
  <c r="AP20" i="184"/>
  <c r="S23" i="184"/>
  <c r="AP23" i="184"/>
  <c r="AP20" i="185"/>
  <c r="AP17" i="185"/>
  <c r="AK14" i="185"/>
  <c r="AP14" i="185"/>
  <c r="AK22" i="185"/>
  <c r="AP22" i="185"/>
  <c r="AP25" i="185"/>
  <c r="AP19" i="185"/>
  <c r="S16" i="185"/>
  <c r="AP16" i="185"/>
  <c r="S27" i="185"/>
  <c r="AP27" i="185"/>
  <c r="S24" i="185"/>
  <c r="AP24" i="185"/>
  <c r="S18" i="185"/>
  <c r="AP18" i="185"/>
  <c r="AP15" i="185"/>
  <c r="AP23" i="185"/>
  <c r="S26" i="185"/>
  <c r="AP26" i="185"/>
  <c r="S15" i="185"/>
  <c r="AK16" i="185"/>
  <c r="AK15" i="185"/>
  <c r="AK25" i="185"/>
  <c r="AK24" i="185"/>
  <c r="AK21" i="184"/>
  <c r="AK20" i="184"/>
  <c r="AK32" i="184"/>
  <c r="S31" i="184"/>
  <c r="AK24" i="183"/>
  <c r="AK18" i="183"/>
  <c r="S24" i="183"/>
  <c r="AK32" i="182"/>
  <c r="S20" i="182"/>
  <c r="AK25" i="182"/>
  <c r="AK30" i="181"/>
  <c r="AK44" i="181"/>
  <c r="S34" i="181"/>
  <c r="AK17" i="181"/>
  <c r="AK35" i="181"/>
  <c r="AK33" i="181"/>
  <c r="AK34" i="181"/>
  <c r="S26" i="180"/>
  <c r="AK16" i="180"/>
  <c r="S36" i="179"/>
  <c r="S33" i="179"/>
  <c r="AK14" i="179"/>
  <c r="S29" i="179"/>
  <c r="S35" i="179"/>
  <c r="AK20" i="175"/>
  <c r="S25" i="175"/>
  <c r="AK34" i="175"/>
  <c r="S15" i="175"/>
  <c r="AK33" i="175"/>
  <c r="S25" i="185"/>
  <c r="S19" i="185"/>
  <c r="S23" i="185"/>
  <c r="S20" i="185"/>
  <c r="S17" i="185"/>
  <c r="AK19" i="185"/>
  <c r="AK20" i="185"/>
  <c r="AK26" i="185"/>
  <c r="S14" i="185"/>
  <c r="AK17" i="185"/>
  <c r="S22" i="185"/>
  <c r="AK18" i="185"/>
  <c r="AK27" i="185"/>
  <c r="S21" i="185"/>
  <c r="AK21" i="185"/>
  <c r="S26" i="184"/>
  <c r="AK30" i="184"/>
  <c r="S25" i="184"/>
  <c r="AK31" i="184"/>
  <c r="S27" i="184"/>
  <c r="S15" i="184"/>
  <c r="AK34" i="184"/>
  <c r="AK25" i="184"/>
  <c r="AK16" i="184"/>
  <c r="S14" i="184"/>
  <c r="AK17" i="184"/>
  <c r="S28" i="184"/>
  <c r="AK33" i="184"/>
  <c r="AK27" i="184"/>
  <c r="AK14" i="184"/>
  <c r="AK28" i="184"/>
  <c r="S20" i="183"/>
  <c r="S18" i="183"/>
  <c r="S16" i="183"/>
  <c r="AK19" i="183"/>
  <c r="S14" i="183"/>
  <c r="AK17" i="183"/>
  <c r="S22" i="183"/>
  <c r="AK25" i="183"/>
  <c r="AK26" i="183"/>
  <c r="AK20" i="183"/>
  <c r="S21" i="183"/>
  <c r="AK21" i="183"/>
  <c r="AK18" i="182"/>
  <c r="AK24" i="182"/>
  <c r="AK15" i="182"/>
  <c r="AK27" i="182"/>
  <c r="AK26" i="182"/>
  <c r="AK31" i="182"/>
  <c r="S16" i="182"/>
  <c r="S22" i="182"/>
  <c r="S28" i="182"/>
  <c r="AK16" i="182"/>
  <c r="S21" i="182"/>
  <c r="S29" i="182"/>
  <c r="AK20" i="182"/>
  <c r="AK28" i="182"/>
  <c r="AK21" i="182"/>
  <c r="AK29" i="182"/>
  <c r="S32" i="181"/>
  <c r="S18" i="181"/>
  <c r="AK21" i="181"/>
  <c r="AK22" i="181"/>
  <c r="AK23" i="181"/>
  <c r="S26" i="181"/>
  <c r="AK36" i="181"/>
  <c r="AK31" i="181"/>
  <c r="S44" i="181"/>
  <c r="S28" i="181"/>
  <c r="AK43" i="181"/>
  <c r="S19" i="181"/>
  <c r="S27" i="181"/>
  <c r="AK19" i="181"/>
  <c r="S20" i="181"/>
  <c r="S14" i="181"/>
  <c r="AK27" i="181"/>
  <c r="AK28" i="181"/>
  <c r="S30" i="181"/>
  <c r="S31" i="181"/>
  <c r="S15" i="181"/>
  <c r="S16" i="181"/>
  <c r="AK29" i="181"/>
  <c r="S42" i="181"/>
  <c r="AK45" i="181"/>
  <c r="S41" i="181"/>
  <c r="AK14" i="181"/>
  <c r="AK32" i="181"/>
  <c r="S45" i="181"/>
  <c r="AK15" i="181"/>
  <c r="AK41" i="181"/>
  <c r="S18" i="180"/>
  <c r="S22" i="180"/>
  <c r="AK18" i="180"/>
  <c r="AK25" i="180"/>
  <c r="AK17" i="180"/>
  <c r="AK24" i="180"/>
  <c r="S19" i="180"/>
  <c r="S20" i="180"/>
  <c r="AK19" i="180"/>
  <c r="AK32" i="179"/>
  <c r="AK33" i="179"/>
  <c r="AK26" i="179"/>
  <c r="AK27" i="179"/>
  <c r="AK29" i="179"/>
  <c r="S25" i="179"/>
  <c r="AK23" i="179"/>
  <c r="AK34" i="179"/>
  <c r="S23" i="179"/>
  <c r="S17" i="179"/>
  <c r="AK38" i="179"/>
  <c r="AK24" i="179"/>
  <c r="S37" i="179"/>
  <c r="AK39" i="179"/>
  <c r="AK16" i="179"/>
  <c r="AK15" i="179"/>
  <c r="S15" i="178"/>
  <c r="S20" i="178"/>
  <c r="S21" i="178"/>
  <c r="S14" i="178"/>
  <c r="S22" i="178"/>
  <c r="S21" i="177"/>
  <c r="S14" i="176"/>
  <c r="S18" i="176"/>
  <c r="S22" i="176"/>
  <c r="S19" i="176"/>
  <c r="S17" i="175"/>
  <c r="S18" i="175"/>
  <c r="AK28" i="175"/>
  <c r="S31" i="175"/>
  <c r="S23" i="175"/>
  <c r="S36" i="175"/>
  <c r="S28" i="175"/>
  <c r="AK32" i="175"/>
  <c r="AK16" i="175"/>
  <c r="AK17" i="175"/>
  <c r="AK18" i="175"/>
  <c r="S20" i="175"/>
  <c r="AK24" i="175"/>
  <c r="AK31" i="175"/>
  <c r="S34" i="175"/>
  <c r="AK15" i="175"/>
  <c r="AK23" i="175"/>
  <c r="AK36" i="175"/>
  <c r="S14" i="175"/>
  <c r="S22" i="175"/>
  <c r="S30" i="175"/>
  <c r="S38" i="175"/>
  <c r="S29" i="175"/>
  <c r="AK19" i="175"/>
  <c r="AK27" i="175"/>
  <c r="AK35" i="175"/>
  <c r="S21" i="175"/>
  <c r="AK21" i="175"/>
  <c r="AK29" i="175"/>
  <c r="AK37" i="175"/>
  <c r="S37" i="175"/>
  <c r="W43" i="174" l="1"/>
  <c r="V43" i="174"/>
  <c r="U43" i="174"/>
  <c r="T43" i="174"/>
  <c r="B43" i="174"/>
  <c r="W42" i="174"/>
  <c r="V42" i="174"/>
  <c r="U42" i="174"/>
  <c r="T42" i="174"/>
  <c r="B42" i="174"/>
  <c r="S42" i="174" s="1"/>
  <c r="AK41" i="174"/>
  <c r="W41" i="174"/>
  <c r="V41" i="174"/>
  <c r="U41" i="174"/>
  <c r="T41" i="174"/>
  <c r="B41" i="174"/>
  <c r="S41" i="174" s="1"/>
  <c r="W40" i="174"/>
  <c r="V40" i="174"/>
  <c r="U40" i="174"/>
  <c r="T40" i="174"/>
  <c r="B40" i="174"/>
  <c r="S40" i="174" s="1"/>
  <c r="W36" i="174"/>
  <c r="V36" i="174"/>
  <c r="U36" i="174"/>
  <c r="T36" i="174"/>
  <c r="B36" i="174"/>
  <c r="W35" i="174"/>
  <c r="V35" i="174"/>
  <c r="U35" i="174"/>
  <c r="T35" i="174"/>
  <c r="B35" i="174"/>
  <c r="S35" i="174" s="1"/>
  <c r="AK34" i="174"/>
  <c r="W34" i="174"/>
  <c r="V34" i="174"/>
  <c r="U34" i="174"/>
  <c r="T34" i="174"/>
  <c r="B34" i="174"/>
  <c r="W33" i="174"/>
  <c r="V33" i="174"/>
  <c r="U33" i="174"/>
  <c r="T33" i="174"/>
  <c r="B33" i="174"/>
  <c r="S33" i="174" s="1"/>
  <c r="W32" i="174"/>
  <c r="V32" i="174"/>
  <c r="U32" i="174"/>
  <c r="T32" i="174"/>
  <c r="B32" i="174"/>
  <c r="S32" i="174" s="1"/>
  <c r="W31" i="174"/>
  <c r="V31" i="174"/>
  <c r="U31" i="174"/>
  <c r="T31" i="174"/>
  <c r="B31" i="174"/>
  <c r="S31" i="174" s="1"/>
  <c r="W30" i="174"/>
  <c r="V30" i="174"/>
  <c r="U30" i="174"/>
  <c r="T30" i="174"/>
  <c r="B30" i="174"/>
  <c r="AK30" i="174" s="1"/>
  <c r="W29" i="174"/>
  <c r="V29" i="174"/>
  <c r="U29" i="174"/>
  <c r="T29" i="174"/>
  <c r="B29" i="174"/>
  <c r="W49" i="174"/>
  <c r="V49" i="174"/>
  <c r="U49" i="174"/>
  <c r="T49" i="174"/>
  <c r="B49" i="174"/>
  <c r="S49" i="174" s="1"/>
  <c r="W48" i="174"/>
  <c r="V48" i="174"/>
  <c r="U48" i="174"/>
  <c r="T48" i="174"/>
  <c r="B48" i="174"/>
  <c r="S48" i="174" s="1"/>
  <c r="W47" i="174"/>
  <c r="V47" i="174"/>
  <c r="U47" i="174"/>
  <c r="T47" i="174"/>
  <c r="B47" i="174"/>
  <c r="S47" i="174" s="1"/>
  <c r="W46" i="174"/>
  <c r="V46" i="174"/>
  <c r="U46" i="174"/>
  <c r="T46" i="174"/>
  <c r="B46" i="174"/>
  <c r="AK46" i="174" s="1"/>
  <c r="W45" i="174"/>
  <c r="V45" i="174"/>
  <c r="U45" i="174"/>
  <c r="T45" i="174"/>
  <c r="B45" i="174"/>
  <c r="W44" i="174"/>
  <c r="V44" i="174"/>
  <c r="U44" i="174"/>
  <c r="T44" i="174"/>
  <c r="S44" i="174"/>
  <c r="B44" i="174"/>
  <c r="W39" i="174"/>
  <c r="V39" i="174"/>
  <c r="U39" i="174"/>
  <c r="T39" i="174"/>
  <c r="B39" i="174"/>
  <c r="W38" i="174"/>
  <c r="V38" i="174"/>
  <c r="U38" i="174"/>
  <c r="T38" i="174"/>
  <c r="B38" i="174"/>
  <c r="S38" i="174" s="1"/>
  <c r="W37" i="174"/>
  <c r="V37" i="174"/>
  <c r="U37" i="174"/>
  <c r="T37" i="174"/>
  <c r="B37" i="174"/>
  <c r="S37" i="174" s="1"/>
  <c r="W28" i="174"/>
  <c r="V28" i="174"/>
  <c r="U28" i="174"/>
  <c r="T28" i="174"/>
  <c r="B28" i="174"/>
  <c r="S28" i="174" s="1"/>
  <c r="AK27" i="174"/>
  <c r="W27" i="174"/>
  <c r="V27" i="174"/>
  <c r="U27" i="174"/>
  <c r="T27" i="174"/>
  <c r="B27" i="174"/>
  <c r="S27" i="174" s="1"/>
  <c r="W26" i="174"/>
  <c r="V26" i="174"/>
  <c r="U26" i="174"/>
  <c r="T26" i="174"/>
  <c r="B26" i="174"/>
  <c r="AK26" i="174" s="1"/>
  <c r="W25" i="174"/>
  <c r="V25" i="174"/>
  <c r="U25" i="174"/>
  <c r="T25" i="174"/>
  <c r="B25" i="174"/>
  <c r="AK24" i="174"/>
  <c r="W24" i="174"/>
  <c r="V24" i="174"/>
  <c r="U24" i="174"/>
  <c r="T24" i="174"/>
  <c r="B24" i="174"/>
  <c r="W23" i="174"/>
  <c r="V23" i="174"/>
  <c r="U23" i="174"/>
  <c r="T23" i="174"/>
  <c r="B23" i="174"/>
  <c r="W22" i="174"/>
  <c r="V22" i="174"/>
  <c r="U22" i="174"/>
  <c r="T22" i="174"/>
  <c r="B22" i="174"/>
  <c r="S22" i="174" s="1"/>
  <c r="W21" i="174"/>
  <c r="V21" i="174"/>
  <c r="U21" i="174"/>
  <c r="T21" i="174"/>
  <c r="B21" i="174"/>
  <c r="S21" i="174" s="1"/>
  <c r="W20" i="174"/>
  <c r="V20" i="174"/>
  <c r="U20" i="174"/>
  <c r="T20" i="174"/>
  <c r="B20" i="174"/>
  <c r="S20" i="174" s="1"/>
  <c r="W19" i="174"/>
  <c r="V19" i="174"/>
  <c r="U19" i="174"/>
  <c r="T19" i="174"/>
  <c r="B19" i="174"/>
  <c r="S19" i="174" s="1"/>
  <c r="W18" i="174"/>
  <c r="V18" i="174"/>
  <c r="U18" i="174"/>
  <c r="T18" i="174"/>
  <c r="B18" i="174"/>
  <c r="AK18" i="174" s="1"/>
  <c r="W17" i="174"/>
  <c r="V17" i="174"/>
  <c r="U17" i="174"/>
  <c r="T17" i="174"/>
  <c r="B17" i="174"/>
  <c r="W16" i="174"/>
  <c r="V16" i="174"/>
  <c r="U16" i="174"/>
  <c r="T16" i="174"/>
  <c r="B16" i="174"/>
  <c r="W15" i="174"/>
  <c r="V15" i="174"/>
  <c r="U15" i="174"/>
  <c r="T15" i="174"/>
  <c r="B15" i="174"/>
  <c r="W14" i="174"/>
  <c r="V14" i="174"/>
  <c r="U14" i="174"/>
  <c r="T14" i="174"/>
  <c r="B14" i="174"/>
  <c r="S14" i="174" s="1"/>
  <c r="AT12" i="174"/>
  <c r="AO12" i="174"/>
  <c r="AJ12" i="174"/>
  <c r="P12" i="174"/>
  <c r="D9" i="174"/>
  <c r="Q3" i="174"/>
  <c r="P2" i="174"/>
  <c r="AK37" i="173"/>
  <c r="W37" i="173"/>
  <c r="V37" i="173"/>
  <c r="U37" i="173"/>
  <c r="T37" i="173"/>
  <c r="B37" i="173"/>
  <c r="S37" i="173" s="1"/>
  <c r="AK36" i="173"/>
  <c r="W36" i="173"/>
  <c r="V36" i="173"/>
  <c r="U36" i="173"/>
  <c r="T36" i="173"/>
  <c r="B36" i="173"/>
  <c r="AK35" i="173"/>
  <c r="W35" i="173"/>
  <c r="V35" i="173"/>
  <c r="U35" i="173"/>
  <c r="T35" i="173"/>
  <c r="B35" i="173"/>
  <c r="S35" i="173" s="1"/>
  <c r="W34" i="173"/>
  <c r="V34" i="173"/>
  <c r="U34" i="173"/>
  <c r="T34" i="173"/>
  <c r="B34" i="173"/>
  <c r="AK34" i="173" s="1"/>
  <c r="W33" i="173"/>
  <c r="V33" i="173"/>
  <c r="U33" i="173"/>
  <c r="T33" i="173"/>
  <c r="B33" i="173"/>
  <c r="W32" i="173"/>
  <c r="V32" i="173"/>
  <c r="U32" i="173"/>
  <c r="T32" i="173"/>
  <c r="B32" i="173"/>
  <c r="AK31" i="173"/>
  <c r="W31" i="173"/>
  <c r="V31" i="173"/>
  <c r="U31" i="173"/>
  <c r="T31" i="173"/>
  <c r="B31" i="173"/>
  <c r="S31" i="173" s="1"/>
  <c r="AK30" i="173"/>
  <c r="W30" i="173"/>
  <c r="V30" i="173"/>
  <c r="U30" i="173"/>
  <c r="T30" i="173"/>
  <c r="B30" i="173"/>
  <c r="S30" i="173" s="1"/>
  <c r="AK29" i="173"/>
  <c r="W29" i="173"/>
  <c r="V29" i="173"/>
  <c r="U29" i="173"/>
  <c r="T29" i="173"/>
  <c r="B29" i="173"/>
  <c r="S29" i="173" s="1"/>
  <c r="AK28" i="173"/>
  <c r="W28" i="173"/>
  <c r="V28" i="173"/>
  <c r="U28" i="173"/>
  <c r="T28" i="173"/>
  <c r="S28" i="173"/>
  <c r="B28" i="173"/>
  <c r="W27" i="173"/>
  <c r="V27" i="173"/>
  <c r="U27" i="173"/>
  <c r="T27" i="173"/>
  <c r="B27" i="173"/>
  <c r="S27" i="173" s="1"/>
  <c r="W26" i="173"/>
  <c r="V26" i="173"/>
  <c r="U26" i="173"/>
  <c r="T26" i="173"/>
  <c r="B26" i="173"/>
  <c r="AK26" i="173" s="1"/>
  <c r="W25" i="173"/>
  <c r="V25" i="173"/>
  <c r="U25" i="173"/>
  <c r="T25" i="173"/>
  <c r="B25" i="173"/>
  <c r="W24" i="173"/>
  <c r="V24" i="173"/>
  <c r="U24" i="173"/>
  <c r="T24" i="173"/>
  <c r="B24" i="173"/>
  <c r="W23" i="173"/>
  <c r="V23" i="173"/>
  <c r="U23" i="173"/>
  <c r="T23" i="173"/>
  <c r="B23" i="173"/>
  <c r="S23" i="173" s="1"/>
  <c r="W22" i="173"/>
  <c r="V22" i="173"/>
  <c r="U22" i="173"/>
  <c r="T22" i="173"/>
  <c r="B22" i="173"/>
  <c r="S22" i="173" s="1"/>
  <c r="AK21" i="173"/>
  <c r="W21" i="173"/>
  <c r="V21" i="173"/>
  <c r="U21" i="173"/>
  <c r="T21" i="173"/>
  <c r="B21" i="173"/>
  <c r="S21" i="173" s="1"/>
  <c r="AK20" i="173"/>
  <c r="W20" i="173"/>
  <c r="V20" i="173"/>
  <c r="U20" i="173"/>
  <c r="T20" i="173"/>
  <c r="S20" i="173"/>
  <c r="B20" i="173"/>
  <c r="AK19" i="173"/>
  <c r="W19" i="173"/>
  <c r="V19" i="173"/>
  <c r="U19" i="173"/>
  <c r="T19" i="173"/>
  <c r="B19" i="173"/>
  <c r="S19" i="173" s="1"/>
  <c r="W18" i="173"/>
  <c r="V18" i="173"/>
  <c r="U18" i="173"/>
  <c r="T18" i="173"/>
  <c r="B18" i="173"/>
  <c r="AK18" i="173" s="1"/>
  <c r="W17" i="173"/>
  <c r="V17" i="173"/>
  <c r="U17" i="173"/>
  <c r="T17" i="173"/>
  <c r="B17" i="173"/>
  <c r="W16" i="173"/>
  <c r="V16" i="173"/>
  <c r="U16" i="173"/>
  <c r="T16" i="173"/>
  <c r="B16" i="173"/>
  <c r="AK15" i="173"/>
  <c r="W15" i="173"/>
  <c r="V15" i="173"/>
  <c r="U15" i="173"/>
  <c r="T15" i="173"/>
  <c r="B15" i="173"/>
  <c r="S15" i="173" s="1"/>
  <c r="AK14" i="173"/>
  <c r="W14" i="173"/>
  <c r="V14" i="173"/>
  <c r="U14" i="173"/>
  <c r="T14" i="173"/>
  <c r="B14" i="173"/>
  <c r="S14" i="173" s="1"/>
  <c r="AT12" i="173"/>
  <c r="AO12" i="173"/>
  <c r="AJ12" i="173"/>
  <c r="P12" i="173"/>
  <c r="D9" i="173"/>
  <c r="Q3" i="173"/>
  <c r="P2" i="173"/>
  <c r="W37" i="172"/>
  <c r="V37" i="172"/>
  <c r="U37" i="172"/>
  <c r="T37" i="172"/>
  <c r="B37" i="172"/>
  <c r="S37" i="172" s="1"/>
  <c r="W36" i="172"/>
  <c r="V36" i="172"/>
  <c r="U36" i="172"/>
  <c r="T36" i="172"/>
  <c r="B36" i="172"/>
  <c r="W35" i="172"/>
  <c r="V35" i="172"/>
  <c r="U35" i="172"/>
  <c r="T35" i="172"/>
  <c r="B35" i="172"/>
  <c r="S35" i="172" s="1"/>
  <c r="W34" i="172"/>
  <c r="V34" i="172"/>
  <c r="U34" i="172"/>
  <c r="T34" i="172"/>
  <c r="B34" i="172"/>
  <c r="W33" i="172"/>
  <c r="V33" i="172"/>
  <c r="U33" i="172"/>
  <c r="T33" i="172"/>
  <c r="B33" i="172"/>
  <c r="S33" i="172" s="1"/>
  <c r="W32" i="172"/>
  <c r="V32" i="172"/>
  <c r="U32" i="172"/>
  <c r="T32" i="172"/>
  <c r="B32" i="172"/>
  <c r="AK32" i="172" s="1"/>
  <c r="W31" i="172"/>
  <c r="V31" i="172"/>
  <c r="U31" i="172"/>
  <c r="T31" i="172"/>
  <c r="B31" i="172"/>
  <c r="W30" i="172"/>
  <c r="V30" i="172"/>
  <c r="U30" i="172"/>
  <c r="T30" i="172"/>
  <c r="B30" i="172"/>
  <c r="W29" i="172"/>
  <c r="V29" i="172"/>
  <c r="U29" i="172"/>
  <c r="T29" i="172"/>
  <c r="B29" i="172"/>
  <c r="W28" i="172"/>
  <c r="V28" i="172"/>
  <c r="U28" i="172"/>
  <c r="T28" i="172"/>
  <c r="B28" i="172"/>
  <c r="W27" i="172"/>
  <c r="V27" i="172"/>
  <c r="U27" i="172"/>
  <c r="T27" i="172"/>
  <c r="B27" i="172"/>
  <c r="S27" i="172" s="1"/>
  <c r="W26" i="172"/>
  <c r="V26" i="172"/>
  <c r="U26" i="172"/>
  <c r="T26" i="172"/>
  <c r="B26" i="172"/>
  <c r="AK25" i="172"/>
  <c r="W25" i="172"/>
  <c r="V25" i="172"/>
  <c r="U25" i="172"/>
  <c r="T25" i="172"/>
  <c r="B25" i="172"/>
  <c r="S25" i="172" s="1"/>
  <c r="W24" i="172"/>
  <c r="V24" i="172"/>
  <c r="U24" i="172"/>
  <c r="T24" i="172"/>
  <c r="S24" i="172"/>
  <c r="B24" i="172"/>
  <c r="AK24" i="172" s="1"/>
  <c r="W23" i="172"/>
  <c r="V23" i="172"/>
  <c r="U23" i="172"/>
  <c r="T23" i="172"/>
  <c r="B23" i="172"/>
  <c r="W22" i="172"/>
  <c r="V22" i="172"/>
  <c r="U22" i="172"/>
  <c r="T22" i="172"/>
  <c r="B22" i="172"/>
  <c r="AK21" i="172"/>
  <c r="W21" i="172"/>
  <c r="V21" i="172"/>
  <c r="U21" i="172"/>
  <c r="T21" i="172"/>
  <c r="B21" i="172"/>
  <c r="S21" i="172" s="1"/>
  <c r="AK20" i="172"/>
  <c r="W20" i="172"/>
  <c r="V20" i="172"/>
  <c r="U20" i="172"/>
  <c r="T20" i="172"/>
  <c r="B20" i="172"/>
  <c r="W19" i="172"/>
  <c r="V19" i="172"/>
  <c r="U19" i="172"/>
  <c r="T19" i="172"/>
  <c r="B19" i="172"/>
  <c r="S19" i="172" s="1"/>
  <c r="W18" i="172"/>
  <c r="V18" i="172"/>
  <c r="U18" i="172"/>
  <c r="T18" i="172"/>
  <c r="B18" i="172"/>
  <c r="W17" i="172"/>
  <c r="V17" i="172"/>
  <c r="U17" i="172"/>
  <c r="T17" i="172"/>
  <c r="B17" i="172"/>
  <c r="S17" i="172" s="1"/>
  <c r="W16" i="172"/>
  <c r="V16" i="172"/>
  <c r="U16" i="172"/>
  <c r="T16" i="172"/>
  <c r="B16" i="172"/>
  <c r="AK16" i="172" s="1"/>
  <c r="W15" i="172"/>
  <c r="V15" i="172"/>
  <c r="U15" i="172"/>
  <c r="T15" i="172"/>
  <c r="B15" i="172"/>
  <c r="W14" i="172"/>
  <c r="V14" i="172"/>
  <c r="U14" i="172"/>
  <c r="T14" i="172"/>
  <c r="B14" i="172"/>
  <c r="AT12" i="172"/>
  <c r="AO12" i="172"/>
  <c r="AJ12" i="172"/>
  <c r="P12" i="172"/>
  <c r="D9" i="172"/>
  <c r="Q3" i="172"/>
  <c r="P2" i="172"/>
  <c r="W51" i="171"/>
  <c r="V51" i="171"/>
  <c r="U51" i="171"/>
  <c r="T51" i="171"/>
  <c r="B51" i="171"/>
  <c r="S51" i="171" s="1"/>
  <c r="W50" i="171"/>
  <c r="V50" i="171"/>
  <c r="U50" i="171"/>
  <c r="T50" i="171"/>
  <c r="B50" i="171"/>
  <c r="W49" i="171"/>
  <c r="V49" i="171"/>
  <c r="U49" i="171"/>
  <c r="T49" i="171"/>
  <c r="B49" i="171"/>
  <c r="S49" i="171" s="1"/>
  <c r="W48" i="171"/>
  <c r="V48" i="171"/>
  <c r="U48" i="171"/>
  <c r="T48" i="171"/>
  <c r="B48" i="171"/>
  <c r="AK48" i="171" s="1"/>
  <c r="W47" i="171"/>
  <c r="V47" i="171"/>
  <c r="U47" i="171"/>
  <c r="T47" i="171"/>
  <c r="B47" i="171"/>
  <c r="W46" i="171"/>
  <c r="V46" i="171"/>
  <c r="U46" i="171"/>
  <c r="T46" i="171"/>
  <c r="B46" i="171"/>
  <c r="AK45" i="171"/>
  <c r="W45" i="171"/>
  <c r="V45" i="171"/>
  <c r="U45" i="171"/>
  <c r="T45" i="171"/>
  <c r="S45" i="171"/>
  <c r="B45" i="171"/>
  <c r="W44" i="171"/>
  <c r="V44" i="171"/>
  <c r="U44" i="171"/>
  <c r="T44" i="171"/>
  <c r="S44" i="171"/>
  <c r="B44" i="171"/>
  <c r="W43" i="171"/>
  <c r="V43" i="171"/>
  <c r="U43" i="171"/>
  <c r="T43" i="171"/>
  <c r="B43" i="171"/>
  <c r="S43" i="171" s="1"/>
  <c r="W42" i="171"/>
  <c r="V42" i="171"/>
  <c r="U42" i="171"/>
  <c r="T42" i="171"/>
  <c r="S42" i="171"/>
  <c r="B42" i="171"/>
  <c r="AK41" i="171"/>
  <c r="W41" i="171"/>
  <c r="V41" i="171"/>
  <c r="U41" i="171"/>
  <c r="T41" i="171"/>
  <c r="B41" i="171"/>
  <c r="S41" i="171" s="1"/>
  <c r="W40" i="171"/>
  <c r="V40" i="171"/>
  <c r="U40" i="171"/>
  <c r="T40" i="171"/>
  <c r="S40" i="171"/>
  <c r="B40" i="171"/>
  <c r="AK40" i="171" s="1"/>
  <c r="W39" i="171"/>
  <c r="V39" i="171"/>
  <c r="U39" i="171"/>
  <c r="T39" i="171"/>
  <c r="B39" i="171"/>
  <c r="W38" i="171"/>
  <c r="V38" i="171"/>
  <c r="U38" i="171"/>
  <c r="T38" i="171"/>
  <c r="B38" i="171"/>
  <c r="AK37" i="171"/>
  <c r="W37" i="171"/>
  <c r="V37" i="171"/>
  <c r="U37" i="171"/>
  <c r="T37" i="171"/>
  <c r="B37" i="171"/>
  <c r="S37" i="171" s="1"/>
  <c r="AK36" i="171"/>
  <c r="W36" i="171"/>
  <c r="V36" i="171"/>
  <c r="U36" i="171"/>
  <c r="T36" i="171"/>
  <c r="B36" i="171"/>
  <c r="W35" i="171"/>
  <c r="V35" i="171"/>
  <c r="U35" i="171"/>
  <c r="T35" i="171"/>
  <c r="B35" i="171"/>
  <c r="S35" i="171" s="1"/>
  <c r="W34" i="171"/>
  <c r="V34" i="171"/>
  <c r="U34" i="171"/>
  <c r="T34" i="171"/>
  <c r="B34" i="171"/>
  <c r="AK33" i="171"/>
  <c r="W33" i="171"/>
  <c r="V33" i="171"/>
  <c r="U33" i="171"/>
  <c r="T33" i="171"/>
  <c r="B33" i="171"/>
  <c r="S33" i="171" s="1"/>
  <c r="W32" i="171"/>
  <c r="V32" i="171"/>
  <c r="U32" i="171"/>
  <c r="T32" i="171"/>
  <c r="S32" i="171"/>
  <c r="B32" i="171"/>
  <c r="AK32" i="171" s="1"/>
  <c r="W31" i="171"/>
  <c r="V31" i="171"/>
  <c r="U31" i="171"/>
  <c r="T31" i="171"/>
  <c r="B31" i="171"/>
  <c r="W30" i="171"/>
  <c r="V30" i="171"/>
  <c r="U30" i="171"/>
  <c r="T30" i="171"/>
  <c r="B30" i="171"/>
  <c r="W29" i="171"/>
  <c r="V29" i="171"/>
  <c r="U29" i="171"/>
  <c r="T29" i="171"/>
  <c r="B29" i="171"/>
  <c r="S29" i="171" s="1"/>
  <c r="AK28" i="171"/>
  <c r="W28" i="171"/>
  <c r="V28" i="171"/>
  <c r="U28" i="171"/>
  <c r="T28" i="171"/>
  <c r="B28" i="171"/>
  <c r="W27" i="171"/>
  <c r="V27" i="171"/>
  <c r="U27" i="171"/>
  <c r="T27" i="171"/>
  <c r="B27" i="171"/>
  <c r="S27" i="171" s="1"/>
  <c r="W26" i="171"/>
  <c r="V26" i="171"/>
  <c r="U26" i="171"/>
  <c r="T26" i="171"/>
  <c r="S26" i="171"/>
  <c r="B26" i="171"/>
  <c r="W25" i="171"/>
  <c r="V25" i="171"/>
  <c r="U25" i="171"/>
  <c r="T25" i="171"/>
  <c r="B25" i="171"/>
  <c r="S25" i="171" s="1"/>
  <c r="W24" i="171"/>
  <c r="V24" i="171"/>
  <c r="U24" i="171"/>
  <c r="T24" i="171"/>
  <c r="B24" i="171"/>
  <c r="AK24" i="171" s="1"/>
  <c r="W23" i="171"/>
  <c r="V23" i="171"/>
  <c r="U23" i="171"/>
  <c r="T23" i="171"/>
  <c r="B23" i="171"/>
  <c r="W22" i="171"/>
  <c r="V22" i="171"/>
  <c r="U22" i="171"/>
  <c r="T22" i="171"/>
  <c r="S22" i="171"/>
  <c r="B22" i="171"/>
  <c r="W21" i="171"/>
  <c r="V21" i="171"/>
  <c r="U21" i="171"/>
  <c r="T21" i="171"/>
  <c r="B21" i="171"/>
  <c r="S21" i="171" s="1"/>
  <c r="W20" i="171"/>
  <c r="V20" i="171"/>
  <c r="U20" i="171"/>
  <c r="T20" i="171"/>
  <c r="S20" i="171"/>
  <c r="B20" i="171"/>
  <c r="W19" i="171"/>
  <c r="V19" i="171"/>
  <c r="U19" i="171"/>
  <c r="T19" i="171"/>
  <c r="B19" i="171"/>
  <c r="S19" i="171" s="1"/>
  <c r="W18" i="171"/>
  <c r="V18" i="171"/>
  <c r="U18" i="171"/>
  <c r="T18" i="171"/>
  <c r="B18" i="171"/>
  <c r="AK17" i="171"/>
  <c r="W17" i="171"/>
  <c r="V17" i="171"/>
  <c r="U17" i="171"/>
  <c r="T17" i="171"/>
  <c r="B17" i="171"/>
  <c r="S17" i="171" s="1"/>
  <c r="W16" i="171"/>
  <c r="V16" i="171"/>
  <c r="U16" i="171"/>
  <c r="T16" i="171"/>
  <c r="S16" i="171"/>
  <c r="B16" i="171"/>
  <c r="AK16" i="171" s="1"/>
  <c r="W15" i="171"/>
  <c r="V15" i="171"/>
  <c r="U15" i="171"/>
  <c r="T15" i="171"/>
  <c r="B15" i="171"/>
  <c r="W14" i="171"/>
  <c r="V14" i="171"/>
  <c r="U14" i="171"/>
  <c r="T14" i="171"/>
  <c r="B14" i="171"/>
  <c r="AT12" i="171"/>
  <c r="AO12" i="171"/>
  <c r="AJ12" i="171"/>
  <c r="P12" i="171"/>
  <c r="D9" i="171"/>
  <c r="Q3" i="171"/>
  <c r="P2" i="171"/>
  <c r="W49" i="170"/>
  <c r="V49" i="170"/>
  <c r="U49" i="170"/>
  <c r="T49" i="170"/>
  <c r="B49" i="170"/>
  <c r="W41" i="170"/>
  <c r="V41" i="170"/>
  <c r="U41" i="170"/>
  <c r="T41" i="170"/>
  <c r="B41" i="170"/>
  <c r="W40" i="170"/>
  <c r="V40" i="170"/>
  <c r="U40" i="170"/>
  <c r="T40" i="170"/>
  <c r="B40" i="170"/>
  <c r="S40" i="170" s="1"/>
  <c r="W39" i="170"/>
  <c r="V39" i="170"/>
  <c r="U39" i="170"/>
  <c r="T39" i="170"/>
  <c r="B39" i="170"/>
  <c r="S39" i="170" s="1"/>
  <c r="AK38" i="170"/>
  <c r="W38" i="170"/>
  <c r="V38" i="170"/>
  <c r="U38" i="170"/>
  <c r="T38" i="170"/>
  <c r="B38" i="170"/>
  <c r="S38" i="170" s="1"/>
  <c r="W37" i="170"/>
  <c r="V37" i="170"/>
  <c r="U37" i="170"/>
  <c r="T37" i="170"/>
  <c r="B37" i="170"/>
  <c r="S37" i="170" s="1"/>
  <c r="W29" i="170"/>
  <c r="V29" i="170"/>
  <c r="U29" i="170"/>
  <c r="T29" i="170"/>
  <c r="B29" i="170"/>
  <c r="W28" i="170"/>
  <c r="V28" i="170"/>
  <c r="U28" i="170"/>
  <c r="T28" i="170"/>
  <c r="B28" i="170"/>
  <c r="S28" i="170" s="1"/>
  <c r="W27" i="170"/>
  <c r="V27" i="170"/>
  <c r="U27" i="170"/>
  <c r="T27" i="170"/>
  <c r="B27" i="170"/>
  <c r="S27" i="170" s="1"/>
  <c r="W26" i="170"/>
  <c r="V26" i="170"/>
  <c r="U26" i="170"/>
  <c r="T26" i="170"/>
  <c r="B26" i="170"/>
  <c r="S26" i="170" s="1"/>
  <c r="W25" i="170"/>
  <c r="V25" i="170"/>
  <c r="U25" i="170"/>
  <c r="T25" i="170"/>
  <c r="B25" i="170"/>
  <c r="S25" i="170" s="1"/>
  <c r="AK34" i="170"/>
  <c r="W34" i="170"/>
  <c r="V34" i="170"/>
  <c r="U34" i="170"/>
  <c r="T34" i="170"/>
  <c r="B34" i="170"/>
  <c r="W33" i="170"/>
  <c r="V33" i="170"/>
  <c r="U33" i="170"/>
  <c r="T33" i="170"/>
  <c r="B33" i="170"/>
  <c r="S33" i="170" s="1"/>
  <c r="W32" i="170"/>
  <c r="V32" i="170"/>
  <c r="U32" i="170"/>
  <c r="T32" i="170"/>
  <c r="B32" i="170"/>
  <c r="S32" i="170" s="1"/>
  <c r="W31" i="170"/>
  <c r="V31" i="170"/>
  <c r="U31" i="170"/>
  <c r="T31" i="170"/>
  <c r="B31" i="170"/>
  <c r="S31" i="170" s="1"/>
  <c r="AK30" i="170"/>
  <c r="W30" i="170"/>
  <c r="V30" i="170"/>
  <c r="U30" i="170"/>
  <c r="T30" i="170"/>
  <c r="B30" i="170"/>
  <c r="W44" i="170"/>
  <c r="V44" i="170"/>
  <c r="U44" i="170"/>
  <c r="T44" i="170"/>
  <c r="B44" i="170"/>
  <c r="W43" i="170"/>
  <c r="V43" i="170"/>
  <c r="U43" i="170"/>
  <c r="T43" i="170"/>
  <c r="B43" i="170"/>
  <c r="S43" i="170" s="1"/>
  <c r="W42" i="170"/>
  <c r="V42" i="170"/>
  <c r="U42" i="170"/>
  <c r="T42" i="170"/>
  <c r="B42" i="170"/>
  <c r="S42" i="170" s="1"/>
  <c r="W36" i="170"/>
  <c r="V36" i="170"/>
  <c r="U36" i="170"/>
  <c r="T36" i="170"/>
  <c r="B36" i="170"/>
  <c r="S36" i="170" s="1"/>
  <c r="W35" i="170"/>
  <c r="V35" i="170"/>
  <c r="U35" i="170"/>
  <c r="T35" i="170"/>
  <c r="B35" i="170"/>
  <c r="S35" i="170" s="1"/>
  <c r="W51" i="170"/>
  <c r="V51" i="170"/>
  <c r="U51" i="170"/>
  <c r="T51" i="170"/>
  <c r="B51" i="170"/>
  <c r="S51" i="170" s="1"/>
  <c r="W50" i="170"/>
  <c r="V50" i="170"/>
  <c r="U50" i="170"/>
  <c r="T50" i="170"/>
  <c r="B50" i="170"/>
  <c r="S50" i="170" s="1"/>
  <c r="W48" i="170"/>
  <c r="V48" i="170"/>
  <c r="U48" i="170"/>
  <c r="T48" i="170"/>
  <c r="B48" i="170"/>
  <c r="S48" i="170" s="1"/>
  <c r="W47" i="170"/>
  <c r="V47" i="170"/>
  <c r="U47" i="170"/>
  <c r="T47" i="170"/>
  <c r="B47" i="170"/>
  <c r="AK47" i="170" s="1"/>
  <c r="W46" i="170"/>
  <c r="V46" i="170"/>
  <c r="U46" i="170"/>
  <c r="T46" i="170"/>
  <c r="B46" i="170"/>
  <c r="W45" i="170"/>
  <c r="V45" i="170"/>
  <c r="U45" i="170"/>
  <c r="T45" i="170"/>
  <c r="B45" i="170"/>
  <c r="W24" i="170"/>
  <c r="V24" i="170"/>
  <c r="U24" i="170"/>
  <c r="T24" i="170"/>
  <c r="B24" i="170"/>
  <c r="W23" i="170"/>
  <c r="V23" i="170"/>
  <c r="U23" i="170"/>
  <c r="T23" i="170"/>
  <c r="B23" i="170"/>
  <c r="S23" i="170" s="1"/>
  <c r="W22" i="170"/>
  <c r="V22" i="170"/>
  <c r="U22" i="170"/>
  <c r="T22" i="170"/>
  <c r="B22" i="170"/>
  <c r="S22" i="170" s="1"/>
  <c r="W21" i="170"/>
  <c r="V21" i="170"/>
  <c r="U21" i="170"/>
  <c r="T21" i="170"/>
  <c r="B21" i="170"/>
  <c r="S21" i="170" s="1"/>
  <c r="W20" i="170"/>
  <c r="V20" i="170"/>
  <c r="U20" i="170"/>
  <c r="T20" i="170"/>
  <c r="B20" i="170"/>
  <c r="S20" i="170" s="1"/>
  <c r="W19" i="170"/>
  <c r="V19" i="170"/>
  <c r="U19" i="170"/>
  <c r="T19" i="170"/>
  <c r="B19" i="170"/>
  <c r="AK19" i="170" s="1"/>
  <c r="W18" i="170"/>
  <c r="V18" i="170"/>
  <c r="U18" i="170"/>
  <c r="T18" i="170"/>
  <c r="B18" i="170"/>
  <c r="W17" i="170"/>
  <c r="V17" i="170"/>
  <c r="U17" i="170"/>
  <c r="T17" i="170"/>
  <c r="B17" i="170"/>
  <c r="W16" i="170"/>
  <c r="V16" i="170"/>
  <c r="U16" i="170"/>
  <c r="T16" i="170"/>
  <c r="B16" i="170"/>
  <c r="S16" i="170" s="1"/>
  <c r="W15" i="170"/>
  <c r="V15" i="170"/>
  <c r="U15" i="170"/>
  <c r="T15" i="170"/>
  <c r="B15" i="170"/>
  <c r="S15" i="170" s="1"/>
  <c r="W14" i="170"/>
  <c r="V14" i="170"/>
  <c r="U14" i="170"/>
  <c r="T14" i="170"/>
  <c r="B14" i="170"/>
  <c r="S14" i="170" s="1"/>
  <c r="AT12" i="170"/>
  <c r="AO12" i="170"/>
  <c r="AJ12" i="170"/>
  <c r="P12" i="170"/>
  <c r="D9" i="170"/>
  <c r="Q3" i="170"/>
  <c r="P2" i="170"/>
  <c r="AK30" i="169"/>
  <c r="W30" i="169"/>
  <c r="V30" i="169"/>
  <c r="U30" i="169"/>
  <c r="T30" i="169"/>
  <c r="B30" i="169"/>
  <c r="S30" i="169" s="1"/>
  <c r="AK29" i="169"/>
  <c r="W29" i="169"/>
  <c r="V29" i="169"/>
  <c r="U29" i="169"/>
  <c r="T29" i="169"/>
  <c r="B29" i="169"/>
  <c r="AK28" i="169"/>
  <c r="W28" i="169"/>
  <c r="V28" i="169"/>
  <c r="U28" i="169"/>
  <c r="T28" i="169"/>
  <c r="B28" i="169"/>
  <c r="S28" i="169" s="1"/>
  <c r="W27" i="169"/>
  <c r="V27" i="169"/>
  <c r="U27" i="169"/>
  <c r="T27" i="169"/>
  <c r="B27" i="169"/>
  <c r="S27" i="169" s="1"/>
  <c r="W26" i="169"/>
  <c r="V26" i="169"/>
  <c r="U26" i="169"/>
  <c r="T26" i="169"/>
  <c r="B26" i="169"/>
  <c r="S26" i="169" s="1"/>
  <c r="W25" i="169"/>
  <c r="V25" i="169"/>
  <c r="U25" i="169"/>
  <c r="T25" i="169"/>
  <c r="B25" i="169"/>
  <c r="AK25" i="169" s="1"/>
  <c r="W24" i="169"/>
  <c r="V24" i="169"/>
  <c r="U24" i="169"/>
  <c r="T24" i="169"/>
  <c r="B24" i="169"/>
  <c r="W23" i="169"/>
  <c r="V23" i="169"/>
  <c r="U23" i="169"/>
  <c r="T23" i="169"/>
  <c r="B23" i="169"/>
  <c r="W22" i="169"/>
  <c r="V22" i="169"/>
  <c r="U22" i="169"/>
  <c r="T22" i="169"/>
  <c r="B22" i="169"/>
  <c r="S22" i="169" s="1"/>
  <c r="AK21" i="169"/>
  <c r="W21" i="169"/>
  <c r="V21" i="169"/>
  <c r="U21" i="169"/>
  <c r="T21" i="169"/>
  <c r="B21" i="169"/>
  <c r="AK20" i="169"/>
  <c r="W20" i="169"/>
  <c r="V20" i="169"/>
  <c r="U20" i="169"/>
  <c r="T20" i="169"/>
  <c r="B20" i="169"/>
  <c r="S20" i="169" s="1"/>
  <c r="W19" i="169"/>
  <c r="V19" i="169"/>
  <c r="U19" i="169"/>
  <c r="T19" i="169"/>
  <c r="B19" i="169"/>
  <c r="S19" i="169" s="1"/>
  <c r="W18" i="169"/>
  <c r="V18" i="169"/>
  <c r="U18" i="169"/>
  <c r="T18" i="169"/>
  <c r="B18" i="169"/>
  <c r="S18" i="169" s="1"/>
  <c r="W17" i="169"/>
  <c r="V17" i="169"/>
  <c r="U17" i="169"/>
  <c r="T17" i="169"/>
  <c r="B17" i="169"/>
  <c r="AK17" i="169" s="1"/>
  <c r="W16" i="169"/>
  <c r="V16" i="169"/>
  <c r="U16" i="169"/>
  <c r="T16" i="169"/>
  <c r="B16" i="169"/>
  <c r="W15" i="169"/>
  <c r="V15" i="169"/>
  <c r="U15" i="169"/>
  <c r="T15" i="169"/>
  <c r="B15" i="169"/>
  <c r="W14" i="169"/>
  <c r="V14" i="169"/>
  <c r="U14" i="169"/>
  <c r="T14" i="169"/>
  <c r="B14" i="169"/>
  <c r="S14" i="169" s="1"/>
  <c r="AT12" i="169"/>
  <c r="AO12" i="169"/>
  <c r="AJ12" i="169"/>
  <c r="P12" i="169"/>
  <c r="D9" i="169"/>
  <c r="Q3" i="169"/>
  <c r="P2" i="169"/>
  <c r="AK74" i="168"/>
  <c r="W74" i="168"/>
  <c r="V74" i="168"/>
  <c r="U74" i="168"/>
  <c r="T74" i="168"/>
  <c r="S74" i="168"/>
  <c r="B74" i="168"/>
  <c r="W47" i="168"/>
  <c r="V47" i="168"/>
  <c r="U47" i="168"/>
  <c r="T47" i="168"/>
  <c r="B47" i="168"/>
  <c r="AK46" i="168"/>
  <c r="W46" i="168"/>
  <c r="V46" i="168"/>
  <c r="U46" i="168"/>
  <c r="T46" i="168"/>
  <c r="B46" i="168"/>
  <c r="S46" i="168" s="1"/>
  <c r="W45" i="168"/>
  <c r="V45" i="168"/>
  <c r="U45" i="168"/>
  <c r="T45" i="168"/>
  <c r="B45" i="168"/>
  <c r="S45" i="168" s="1"/>
  <c r="W44" i="168"/>
  <c r="V44" i="168"/>
  <c r="U44" i="168"/>
  <c r="T44" i="168"/>
  <c r="B44" i="168"/>
  <c r="S44" i="168" s="1"/>
  <c r="W43" i="168"/>
  <c r="V43" i="168"/>
  <c r="U43" i="168"/>
  <c r="T43" i="168"/>
  <c r="B43" i="168"/>
  <c r="S43" i="168" s="1"/>
  <c r="W42" i="168"/>
  <c r="V42" i="168"/>
  <c r="U42" i="168"/>
  <c r="T42" i="168"/>
  <c r="S42" i="168"/>
  <c r="B42" i="168"/>
  <c r="W41" i="168"/>
  <c r="V41" i="168"/>
  <c r="U41" i="168"/>
  <c r="T41" i="168"/>
  <c r="B41" i="168"/>
  <c r="AK41" i="168" s="1"/>
  <c r="W40" i="168"/>
  <c r="V40" i="168"/>
  <c r="U40" i="168"/>
  <c r="T40" i="168"/>
  <c r="B40" i="168"/>
  <c r="AK39" i="168"/>
  <c r="W39" i="168"/>
  <c r="V39" i="168"/>
  <c r="U39" i="168"/>
  <c r="T39" i="168"/>
  <c r="S39" i="168"/>
  <c r="B39" i="168"/>
  <c r="W56" i="168"/>
  <c r="V56" i="168"/>
  <c r="U56" i="168"/>
  <c r="T56" i="168"/>
  <c r="B56" i="168"/>
  <c r="W55" i="168"/>
  <c r="V55" i="168"/>
  <c r="U55" i="168"/>
  <c r="T55" i="168"/>
  <c r="B55" i="168"/>
  <c r="S55" i="168" s="1"/>
  <c r="AK54" i="168"/>
  <c r="W54" i="168"/>
  <c r="V54" i="168"/>
  <c r="U54" i="168"/>
  <c r="T54" i="168"/>
  <c r="B54" i="168"/>
  <c r="S54" i="168" s="1"/>
  <c r="W53" i="168"/>
  <c r="V53" i="168"/>
  <c r="U53" i="168"/>
  <c r="T53" i="168"/>
  <c r="B53" i="168"/>
  <c r="S53" i="168" s="1"/>
  <c r="W52" i="168"/>
  <c r="V52" i="168"/>
  <c r="U52" i="168"/>
  <c r="T52" i="168"/>
  <c r="B52" i="168"/>
  <c r="S52" i="168" s="1"/>
  <c r="W51" i="168"/>
  <c r="V51" i="168"/>
  <c r="U51" i="168"/>
  <c r="T51" i="168"/>
  <c r="S51" i="168"/>
  <c r="B51" i="168"/>
  <c r="W50" i="168"/>
  <c r="V50" i="168"/>
  <c r="U50" i="168"/>
  <c r="T50" i="168"/>
  <c r="B50" i="168"/>
  <c r="AK50" i="168" s="1"/>
  <c r="W49" i="168"/>
  <c r="V49" i="168"/>
  <c r="U49" i="168"/>
  <c r="T49" i="168"/>
  <c r="B49" i="168"/>
  <c r="W48" i="168"/>
  <c r="V48" i="168"/>
  <c r="U48" i="168"/>
  <c r="T48" i="168"/>
  <c r="B48" i="168"/>
  <c r="W65" i="168"/>
  <c r="V65" i="168"/>
  <c r="U65" i="168"/>
  <c r="T65" i="168"/>
  <c r="B65" i="168"/>
  <c r="W64" i="168"/>
  <c r="V64" i="168"/>
  <c r="U64" i="168"/>
  <c r="T64" i="168"/>
  <c r="B64" i="168"/>
  <c r="S64" i="168" s="1"/>
  <c r="W63" i="168"/>
  <c r="V63" i="168"/>
  <c r="U63" i="168"/>
  <c r="T63" i="168"/>
  <c r="B63" i="168"/>
  <c r="S63" i="168" s="1"/>
  <c r="AK62" i="168"/>
  <c r="W62" i="168"/>
  <c r="V62" i="168"/>
  <c r="U62" i="168"/>
  <c r="T62" i="168"/>
  <c r="B62" i="168"/>
  <c r="S62" i="168" s="1"/>
  <c r="W61" i="168"/>
  <c r="V61" i="168"/>
  <c r="U61" i="168"/>
  <c r="T61" i="168"/>
  <c r="B61" i="168"/>
  <c r="S61" i="168" s="1"/>
  <c r="W60" i="168"/>
  <c r="V60" i="168"/>
  <c r="U60" i="168"/>
  <c r="T60" i="168"/>
  <c r="B60" i="168"/>
  <c r="S60" i="168" s="1"/>
  <c r="W59" i="168"/>
  <c r="V59" i="168"/>
  <c r="U59" i="168"/>
  <c r="T59" i="168"/>
  <c r="B59" i="168"/>
  <c r="AK59" i="168" s="1"/>
  <c r="W58" i="168"/>
  <c r="V58" i="168"/>
  <c r="U58" i="168"/>
  <c r="T58" i="168"/>
  <c r="B58" i="168"/>
  <c r="W57" i="168"/>
  <c r="V57" i="168"/>
  <c r="U57" i="168"/>
  <c r="T57" i="168"/>
  <c r="B57" i="168"/>
  <c r="AQ47" i="25"/>
  <c r="AQ61" i="25"/>
  <c r="AQ55" i="25"/>
  <c r="AQ53" i="25"/>
  <c r="AQ46" i="25"/>
  <c r="AQ45" i="25"/>
  <c r="AK14" i="174" l="1"/>
  <c r="AK49" i="174"/>
  <c r="S43" i="174"/>
  <c r="AK22" i="174"/>
  <c r="AK15" i="174"/>
  <c r="AK21" i="174"/>
  <c r="S34" i="174"/>
  <c r="AK42" i="174"/>
  <c r="AK43" i="174"/>
  <c r="S16" i="173"/>
  <c r="S26" i="173"/>
  <c r="S32" i="173"/>
  <c r="S36" i="173"/>
  <c r="AK23" i="173"/>
  <c r="AK22" i="173"/>
  <c r="AK27" i="173"/>
  <c r="S18" i="173"/>
  <c r="S24" i="173"/>
  <c r="S34" i="173"/>
  <c r="AK18" i="172"/>
  <c r="AK17" i="172"/>
  <c r="AK26" i="172"/>
  <c r="AK33" i="172"/>
  <c r="AK37" i="172"/>
  <c r="AK36" i="172"/>
  <c r="S14" i="172"/>
  <c r="S22" i="172"/>
  <c r="AK19" i="172"/>
  <c r="S36" i="172"/>
  <c r="AK27" i="172"/>
  <c r="S30" i="171"/>
  <c r="S24" i="171"/>
  <c r="S34" i="171"/>
  <c r="S48" i="171"/>
  <c r="S14" i="171"/>
  <c r="S28" i="171"/>
  <c r="S18" i="171"/>
  <c r="AK21" i="171"/>
  <c r="S38" i="171"/>
  <c r="AK20" i="171"/>
  <c r="AK25" i="171"/>
  <c r="AK44" i="171"/>
  <c r="AK49" i="171"/>
  <c r="S36" i="171"/>
  <c r="AK29" i="171"/>
  <c r="S46" i="171"/>
  <c r="S50" i="171"/>
  <c r="S49" i="170"/>
  <c r="AK21" i="170"/>
  <c r="AK40" i="170"/>
  <c r="AK28" i="170"/>
  <c r="AK39" i="170"/>
  <c r="AK26" i="169"/>
  <c r="AK63" i="168"/>
  <c r="AK55" i="168"/>
  <c r="AK42" i="168"/>
  <c r="AK60" i="168"/>
  <c r="AK61" i="168"/>
  <c r="AK53" i="168"/>
  <c r="AK45" i="168"/>
  <c r="AK23" i="174"/>
  <c r="S39" i="174"/>
  <c r="AK36" i="174"/>
  <c r="AK40" i="174"/>
  <c r="AK33" i="174"/>
  <c r="S36" i="174"/>
  <c r="AK32" i="174"/>
  <c r="AK16" i="174"/>
  <c r="AK39" i="174"/>
  <c r="AK31" i="174"/>
  <c r="S24" i="174"/>
  <c r="S46" i="174"/>
  <c r="AK35" i="174"/>
  <c r="S15" i="174"/>
  <c r="S16" i="174"/>
  <c r="AK19" i="174"/>
  <c r="AK38" i="174"/>
  <c r="S29" i="174"/>
  <c r="S18" i="174"/>
  <c r="S30" i="174"/>
  <c r="S23" i="174"/>
  <c r="AK37" i="174"/>
  <c r="AK29" i="174"/>
  <c r="S26" i="174"/>
  <c r="AK47" i="174"/>
  <c r="S17" i="174"/>
  <c r="AK20" i="174"/>
  <c r="S25" i="174"/>
  <c r="AK28" i="174"/>
  <c r="S45" i="174"/>
  <c r="AK48" i="174"/>
  <c r="AK44" i="174"/>
  <c r="AK17" i="174"/>
  <c r="AK25" i="174"/>
  <c r="AK45" i="174"/>
  <c r="S17" i="173"/>
  <c r="S25" i="173"/>
  <c r="S33" i="173"/>
  <c r="AK16" i="173"/>
  <c r="AK24" i="173"/>
  <c r="AK32" i="173"/>
  <c r="AK17" i="173"/>
  <c r="AK25" i="173"/>
  <c r="AK33" i="173"/>
  <c r="S28" i="172"/>
  <c r="S29" i="172"/>
  <c r="S34" i="172"/>
  <c r="S26" i="172"/>
  <c r="S30" i="172"/>
  <c r="S20" i="172"/>
  <c r="S32" i="172"/>
  <c r="S16" i="172"/>
  <c r="AK35" i="172"/>
  <c r="S18" i="172"/>
  <c r="AK28" i="172"/>
  <c r="AK29" i="172"/>
  <c r="AK34" i="172"/>
  <c r="S15" i="172"/>
  <c r="S23" i="172"/>
  <c r="S31" i="172"/>
  <c r="AK14" i="172"/>
  <c r="AK22" i="172"/>
  <c r="AK30" i="172"/>
  <c r="AK15" i="172"/>
  <c r="AK23" i="172"/>
  <c r="AK31" i="172"/>
  <c r="S15" i="171"/>
  <c r="AK18" i="171"/>
  <c r="S23" i="171"/>
  <c r="AK26" i="171"/>
  <c r="S31" i="171"/>
  <c r="AK34" i="171"/>
  <c r="S39" i="171"/>
  <c r="AK42" i="171"/>
  <c r="S47" i="171"/>
  <c r="AK50" i="171"/>
  <c r="AK19" i="171"/>
  <c r="AK27" i="171"/>
  <c r="AK35" i="171"/>
  <c r="AK43" i="171"/>
  <c r="AK51" i="171"/>
  <c r="AK14" i="171"/>
  <c r="AK22" i="171"/>
  <c r="AK30" i="171"/>
  <c r="AK38" i="171"/>
  <c r="AK46" i="171"/>
  <c r="AK15" i="171"/>
  <c r="AK23" i="171"/>
  <c r="AK31" i="171"/>
  <c r="AK39" i="171"/>
  <c r="AK47" i="171"/>
  <c r="S29" i="170"/>
  <c r="S41" i="170"/>
  <c r="AK49" i="170"/>
  <c r="AK25" i="170"/>
  <c r="AK37" i="170"/>
  <c r="AK27" i="170"/>
  <c r="AK41" i="170"/>
  <c r="AK16" i="170"/>
  <c r="AK48" i="170"/>
  <c r="AK26" i="170"/>
  <c r="S34" i="170"/>
  <c r="AK20" i="170"/>
  <c r="AK43" i="170"/>
  <c r="S30" i="170"/>
  <c r="AK29" i="170"/>
  <c r="S44" i="170"/>
  <c r="S47" i="170"/>
  <c r="AK35" i="170"/>
  <c r="AK31" i="170"/>
  <c r="AK50" i="170"/>
  <c r="AK32" i="170"/>
  <c r="AK33" i="170"/>
  <c r="AK24" i="170"/>
  <c r="AK42" i="170"/>
  <c r="AK23" i="170"/>
  <c r="AK15" i="170"/>
  <c r="AK22" i="170"/>
  <c r="AK36" i="170"/>
  <c r="S45" i="170"/>
  <c r="S24" i="170"/>
  <c r="S19" i="170"/>
  <c r="AK14" i="170"/>
  <c r="S17" i="170"/>
  <c r="AK44" i="170"/>
  <c r="AK51" i="170"/>
  <c r="S18" i="170"/>
  <c r="S46" i="170"/>
  <c r="AK17" i="170"/>
  <c r="AK45" i="170"/>
  <c r="AK18" i="170"/>
  <c r="AK46" i="170"/>
  <c r="S23" i="169"/>
  <c r="S15" i="169"/>
  <c r="AK18" i="169"/>
  <c r="S21" i="169"/>
  <c r="S25" i="169"/>
  <c r="S17" i="169"/>
  <c r="S29" i="169"/>
  <c r="S16" i="169"/>
  <c r="AK19" i="169"/>
  <c r="S24" i="169"/>
  <c r="AK27" i="169"/>
  <c r="AK14" i="169"/>
  <c r="AK22" i="169"/>
  <c r="AK15" i="169"/>
  <c r="AK23" i="169"/>
  <c r="AK16" i="169"/>
  <c r="AK24" i="169"/>
  <c r="AK52" i="168"/>
  <c r="S47" i="168"/>
  <c r="AK43" i="168"/>
  <c r="AK57" i="168"/>
  <c r="S56" i="168"/>
  <c r="S41" i="168"/>
  <c r="AK44" i="168"/>
  <c r="S40" i="168"/>
  <c r="S48" i="168"/>
  <c r="AK51" i="168"/>
  <c r="AK47" i="168"/>
  <c r="AK40" i="168"/>
  <c r="S49" i="168"/>
  <c r="S50" i="168"/>
  <c r="S57" i="168"/>
  <c r="S65" i="168"/>
  <c r="AK48" i="168"/>
  <c r="AK56" i="168"/>
  <c r="AK64" i="168"/>
  <c r="AK65" i="168"/>
  <c r="AK49" i="168"/>
  <c r="S58" i="168"/>
  <c r="AK58" i="168"/>
  <c r="S59" i="168"/>
  <c r="W76" i="168" l="1"/>
  <c r="V76" i="168"/>
  <c r="U76" i="168"/>
  <c r="T76" i="168"/>
  <c r="B76" i="168"/>
  <c r="S76" i="168" s="1"/>
  <c r="AK75" i="168"/>
  <c r="W75" i="168"/>
  <c r="V75" i="168"/>
  <c r="U75" i="168"/>
  <c r="T75" i="168"/>
  <c r="B75" i="168"/>
  <c r="S75" i="168" s="1"/>
  <c r="AK73" i="168"/>
  <c r="W73" i="168"/>
  <c r="V73" i="168"/>
  <c r="U73" i="168"/>
  <c r="T73" i="168"/>
  <c r="B73" i="168"/>
  <c r="W72" i="168"/>
  <c r="V72" i="168"/>
  <c r="U72" i="168"/>
  <c r="T72" i="168"/>
  <c r="B72" i="168"/>
  <c r="AK72" i="168" s="1"/>
  <c r="W71" i="168"/>
  <c r="V71" i="168"/>
  <c r="U71" i="168"/>
  <c r="T71" i="168"/>
  <c r="B71" i="168"/>
  <c r="W70" i="168"/>
  <c r="V70" i="168"/>
  <c r="U70" i="168"/>
  <c r="T70" i="168"/>
  <c r="B70" i="168"/>
  <c r="W69" i="168"/>
  <c r="V69" i="168"/>
  <c r="U69" i="168"/>
  <c r="T69" i="168"/>
  <c r="B69" i="168"/>
  <c r="S69" i="168" s="1"/>
  <c r="W68" i="168"/>
  <c r="V68" i="168"/>
  <c r="U68" i="168"/>
  <c r="T68" i="168"/>
  <c r="B68" i="168"/>
  <c r="W67" i="168"/>
  <c r="V67" i="168"/>
  <c r="U67" i="168"/>
  <c r="T67" i="168"/>
  <c r="B67" i="168"/>
  <c r="S67" i="168" s="1"/>
  <c r="W66" i="168"/>
  <c r="V66" i="168"/>
  <c r="U66" i="168"/>
  <c r="T66" i="168"/>
  <c r="B66" i="168"/>
  <c r="S66" i="168" s="1"/>
  <c r="W38" i="168"/>
  <c r="V38" i="168"/>
  <c r="U38" i="168"/>
  <c r="T38" i="168"/>
  <c r="B38" i="168"/>
  <c r="W37" i="168"/>
  <c r="V37" i="168"/>
  <c r="U37" i="168"/>
  <c r="T37" i="168"/>
  <c r="B37" i="168"/>
  <c r="AK37" i="168" s="1"/>
  <c r="W36" i="168"/>
  <c r="V36" i="168"/>
  <c r="U36" i="168"/>
  <c r="T36" i="168"/>
  <c r="B36" i="168"/>
  <c r="W35" i="168"/>
  <c r="V35" i="168"/>
  <c r="U35" i="168"/>
  <c r="T35" i="168"/>
  <c r="B35" i="168"/>
  <c r="W34" i="168"/>
  <c r="V34" i="168"/>
  <c r="U34" i="168"/>
  <c r="T34" i="168"/>
  <c r="B34" i="168"/>
  <c r="S34" i="168" s="1"/>
  <c r="W33" i="168"/>
  <c r="V33" i="168"/>
  <c r="U33" i="168"/>
  <c r="T33" i="168"/>
  <c r="B33" i="168"/>
  <c r="W32" i="168"/>
  <c r="V32" i="168"/>
  <c r="U32" i="168"/>
  <c r="T32" i="168"/>
  <c r="B32" i="168"/>
  <c r="S32" i="168" s="1"/>
  <c r="W31" i="168"/>
  <c r="V31" i="168"/>
  <c r="U31" i="168"/>
  <c r="T31" i="168"/>
  <c r="B31" i="168"/>
  <c r="S31" i="168" s="1"/>
  <c r="W30" i="168"/>
  <c r="V30" i="168"/>
  <c r="U30" i="168"/>
  <c r="T30" i="168"/>
  <c r="B30" i="168"/>
  <c r="W29" i="168"/>
  <c r="V29" i="168"/>
  <c r="U29" i="168"/>
  <c r="T29" i="168"/>
  <c r="B29" i="168"/>
  <c r="AK29" i="168" s="1"/>
  <c r="W28" i="168"/>
  <c r="V28" i="168"/>
  <c r="U28" i="168"/>
  <c r="T28" i="168"/>
  <c r="B28" i="168"/>
  <c r="W27" i="168"/>
  <c r="V27" i="168"/>
  <c r="U27" i="168"/>
  <c r="T27" i="168"/>
  <c r="B27" i="168"/>
  <c r="W26" i="168"/>
  <c r="V26" i="168"/>
  <c r="U26" i="168"/>
  <c r="T26" i="168"/>
  <c r="B26" i="168"/>
  <c r="S26" i="168" s="1"/>
  <c r="W25" i="168"/>
  <c r="V25" i="168"/>
  <c r="U25" i="168"/>
  <c r="T25" i="168"/>
  <c r="B25" i="168"/>
  <c r="W24" i="168"/>
  <c r="V24" i="168"/>
  <c r="U24" i="168"/>
  <c r="T24" i="168"/>
  <c r="B24" i="168"/>
  <c r="S24" i="168" s="1"/>
  <c r="W23" i="168"/>
  <c r="V23" i="168"/>
  <c r="U23" i="168"/>
  <c r="T23" i="168"/>
  <c r="B23" i="168"/>
  <c r="S23" i="168" s="1"/>
  <c r="W22" i="168"/>
  <c r="V22" i="168"/>
  <c r="U22" i="168"/>
  <c r="T22" i="168"/>
  <c r="B22" i="168"/>
  <c r="W21" i="168"/>
  <c r="V21" i="168"/>
  <c r="U21" i="168"/>
  <c r="T21" i="168"/>
  <c r="B21" i="168"/>
  <c r="AK21" i="168" s="1"/>
  <c r="W20" i="168"/>
  <c r="V20" i="168"/>
  <c r="U20" i="168"/>
  <c r="T20" i="168"/>
  <c r="B20" i="168"/>
  <c r="W19" i="168"/>
  <c r="V19" i="168"/>
  <c r="U19" i="168"/>
  <c r="T19" i="168"/>
  <c r="B19" i="168"/>
  <c r="W18" i="168"/>
  <c r="V18" i="168"/>
  <c r="U18" i="168"/>
  <c r="T18" i="168"/>
  <c r="B18" i="168"/>
  <c r="S18" i="168" s="1"/>
  <c r="AK17" i="168"/>
  <c r="W17" i="168"/>
  <c r="V17" i="168"/>
  <c r="U17" i="168"/>
  <c r="T17" i="168"/>
  <c r="B17" i="168"/>
  <c r="W16" i="168"/>
  <c r="V16" i="168"/>
  <c r="U16" i="168"/>
  <c r="T16" i="168"/>
  <c r="B16" i="168"/>
  <c r="S16" i="168" s="1"/>
  <c r="W15" i="168"/>
  <c r="V15" i="168"/>
  <c r="U15" i="168"/>
  <c r="T15" i="168"/>
  <c r="B15" i="168"/>
  <c r="S15" i="168" s="1"/>
  <c r="W14" i="168"/>
  <c r="V14" i="168"/>
  <c r="U14" i="168"/>
  <c r="T14" i="168"/>
  <c r="B14" i="168"/>
  <c r="AT12" i="168"/>
  <c r="AO12" i="168"/>
  <c r="AJ12" i="168"/>
  <c r="P12" i="168"/>
  <c r="D9" i="168"/>
  <c r="Q3" i="168"/>
  <c r="P2" i="168"/>
  <c r="W40" i="167"/>
  <c r="V40" i="167"/>
  <c r="U40" i="167"/>
  <c r="T40" i="167"/>
  <c r="B40" i="167"/>
  <c r="W39" i="167"/>
  <c r="V39" i="167"/>
  <c r="U39" i="167"/>
  <c r="T39" i="167"/>
  <c r="B39" i="167"/>
  <c r="S39" i="167" s="1"/>
  <c r="AK38" i="167"/>
  <c r="W38" i="167"/>
  <c r="V38" i="167"/>
  <c r="U38" i="167"/>
  <c r="T38" i="167"/>
  <c r="B38" i="167"/>
  <c r="S38" i="167" s="1"/>
  <c r="W37" i="167"/>
  <c r="V37" i="167"/>
  <c r="U37" i="167"/>
  <c r="T37" i="167"/>
  <c r="B37" i="167"/>
  <c r="S37" i="167" s="1"/>
  <c r="AK35" i="167"/>
  <c r="W35" i="167"/>
  <c r="V35" i="167"/>
  <c r="U35" i="167"/>
  <c r="T35" i="167"/>
  <c r="B35" i="167"/>
  <c r="W34" i="167"/>
  <c r="V34" i="167"/>
  <c r="U34" i="167"/>
  <c r="T34" i="167"/>
  <c r="B34" i="167"/>
  <c r="S34" i="167" s="1"/>
  <c r="W33" i="167"/>
  <c r="V33" i="167"/>
  <c r="U33" i="167"/>
  <c r="T33" i="167"/>
  <c r="B33" i="167"/>
  <c r="S33" i="167" s="1"/>
  <c r="W32" i="167"/>
  <c r="V32" i="167"/>
  <c r="U32" i="167"/>
  <c r="T32" i="167"/>
  <c r="B32" i="167"/>
  <c r="W31" i="167"/>
  <c r="V31" i="167"/>
  <c r="U31" i="167"/>
  <c r="T31" i="167"/>
  <c r="B31" i="167"/>
  <c r="S31" i="167" s="1"/>
  <c r="W30" i="167"/>
  <c r="V30" i="167"/>
  <c r="U30" i="167"/>
  <c r="T30" i="167"/>
  <c r="B30" i="167"/>
  <c r="S30" i="167" s="1"/>
  <c r="W29" i="167"/>
  <c r="V29" i="167"/>
  <c r="U29" i="167"/>
  <c r="T29" i="167"/>
  <c r="B29" i="167"/>
  <c r="AK29" i="167" s="1"/>
  <c r="W28" i="167"/>
  <c r="V28" i="167"/>
  <c r="U28" i="167"/>
  <c r="T28" i="167"/>
  <c r="B28" i="167"/>
  <c r="AK48" i="167"/>
  <c r="W48" i="167"/>
  <c r="V48" i="167"/>
  <c r="U48" i="167"/>
  <c r="T48" i="167"/>
  <c r="B48" i="167"/>
  <c r="S48" i="167" s="1"/>
  <c r="W47" i="167"/>
  <c r="V47" i="167"/>
  <c r="U47" i="167"/>
  <c r="T47" i="167"/>
  <c r="B47" i="167"/>
  <c r="S47" i="167" s="1"/>
  <c r="W46" i="167"/>
  <c r="V46" i="167"/>
  <c r="U46" i="167"/>
  <c r="T46" i="167"/>
  <c r="B46" i="167"/>
  <c r="S46" i="167" s="1"/>
  <c r="W45" i="167"/>
  <c r="V45" i="167"/>
  <c r="U45" i="167"/>
  <c r="T45" i="167"/>
  <c r="B45" i="167"/>
  <c r="AK45" i="167" s="1"/>
  <c r="W44" i="167"/>
  <c r="V44" i="167"/>
  <c r="U44" i="167"/>
  <c r="T44" i="167"/>
  <c r="B44" i="167"/>
  <c r="W43" i="167"/>
  <c r="V43" i="167"/>
  <c r="U43" i="167"/>
  <c r="T43" i="167"/>
  <c r="B43" i="167"/>
  <c r="W42" i="167"/>
  <c r="V42" i="167"/>
  <c r="U42" i="167"/>
  <c r="T42" i="167"/>
  <c r="B42" i="167"/>
  <c r="S42" i="167" s="1"/>
  <c r="W41" i="167"/>
  <c r="V41" i="167"/>
  <c r="U41" i="167"/>
  <c r="T41" i="167"/>
  <c r="B41" i="167"/>
  <c r="W36" i="167"/>
  <c r="V36" i="167"/>
  <c r="U36" i="167"/>
  <c r="T36" i="167"/>
  <c r="B36" i="167"/>
  <c r="S36" i="167" s="1"/>
  <c r="W27" i="167"/>
  <c r="V27" i="167"/>
  <c r="U27" i="167"/>
  <c r="T27" i="167"/>
  <c r="B27" i="167"/>
  <c r="S27" i="167" s="1"/>
  <c r="AK26" i="167"/>
  <c r="W26" i="167"/>
  <c r="V26" i="167"/>
  <c r="U26" i="167"/>
  <c r="T26" i="167"/>
  <c r="B26" i="167"/>
  <c r="S26" i="167" s="1"/>
  <c r="W25" i="167"/>
  <c r="V25" i="167"/>
  <c r="U25" i="167"/>
  <c r="T25" i="167"/>
  <c r="B25" i="167"/>
  <c r="AK25" i="167" s="1"/>
  <c r="W24" i="167"/>
  <c r="V24" i="167"/>
  <c r="U24" i="167"/>
  <c r="T24" i="167"/>
  <c r="B24" i="167"/>
  <c r="W23" i="167"/>
  <c r="V23" i="167"/>
  <c r="U23" i="167"/>
  <c r="T23" i="167"/>
  <c r="B23" i="167"/>
  <c r="W22" i="167"/>
  <c r="V22" i="167"/>
  <c r="U22" i="167"/>
  <c r="T22" i="167"/>
  <c r="B22" i="167"/>
  <c r="S22" i="167" s="1"/>
  <c r="W21" i="167"/>
  <c r="V21" i="167"/>
  <c r="U21" i="167"/>
  <c r="T21" i="167"/>
  <c r="B21" i="167"/>
  <c r="W20" i="167"/>
  <c r="V20" i="167"/>
  <c r="U20" i="167"/>
  <c r="T20" i="167"/>
  <c r="B20" i="167"/>
  <c r="S20" i="167" s="1"/>
  <c r="W19" i="167"/>
  <c r="V19" i="167"/>
  <c r="U19" i="167"/>
  <c r="T19" i="167"/>
  <c r="B19" i="167"/>
  <c r="S19" i="167" s="1"/>
  <c r="W18" i="167"/>
  <c r="V18" i="167"/>
  <c r="U18" i="167"/>
  <c r="T18" i="167"/>
  <c r="B18" i="167"/>
  <c r="S18" i="167" s="1"/>
  <c r="W17" i="167"/>
  <c r="V17" i="167"/>
  <c r="U17" i="167"/>
  <c r="T17" i="167"/>
  <c r="B17" i="167"/>
  <c r="AK17" i="167" s="1"/>
  <c r="W16" i="167"/>
  <c r="V16" i="167"/>
  <c r="U16" i="167"/>
  <c r="T16" i="167"/>
  <c r="B16" i="167"/>
  <c r="W15" i="167"/>
  <c r="V15" i="167"/>
  <c r="U15" i="167"/>
  <c r="T15" i="167"/>
  <c r="B15" i="167"/>
  <c r="W14" i="167"/>
  <c r="V14" i="167"/>
  <c r="U14" i="167"/>
  <c r="T14" i="167"/>
  <c r="B14" i="167"/>
  <c r="S14" i="167" s="1"/>
  <c r="AT12" i="167"/>
  <c r="AO12" i="167"/>
  <c r="AJ12" i="167"/>
  <c r="P12" i="167"/>
  <c r="D9" i="167"/>
  <c r="Q3" i="167"/>
  <c r="P2" i="167"/>
  <c r="AK36" i="166"/>
  <c r="W36" i="166"/>
  <c r="V36" i="166"/>
  <c r="U36" i="166"/>
  <c r="T36" i="166"/>
  <c r="B36" i="166"/>
  <c r="AU36" i="166" s="1"/>
  <c r="W35" i="166"/>
  <c r="V35" i="166"/>
  <c r="U35" i="166"/>
  <c r="T35" i="166"/>
  <c r="B35" i="166"/>
  <c r="AU35" i="166" s="1"/>
  <c r="W34" i="166"/>
  <c r="V34" i="166"/>
  <c r="U34" i="166"/>
  <c r="T34" i="166"/>
  <c r="B34" i="166"/>
  <c r="AU34" i="166" s="1"/>
  <c r="W33" i="166"/>
  <c r="V33" i="166"/>
  <c r="U33" i="166"/>
  <c r="T33" i="166"/>
  <c r="B33" i="166"/>
  <c r="W32" i="166"/>
  <c r="V32" i="166"/>
  <c r="U32" i="166"/>
  <c r="T32" i="166"/>
  <c r="B32" i="166"/>
  <c r="W31" i="166"/>
  <c r="V31" i="166"/>
  <c r="U31" i="166"/>
  <c r="T31" i="166"/>
  <c r="B31" i="166"/>
  <c r="AU31" i="166" s="1"/>
  <c r="W30" i="166"/>
  <c r="V30" i="166"/>
  <c r="U30" i="166"/>
  <c r="T30" i="166"/>
  <c r="B30" i="166"/>
  <c r="AU30" i="166" s="1"/>
  <c r="W29" i="166"/>
  <c r="V29" i="166"/>
  <c r="U29" i="166"/>
  <c r="T29" i="166"/>
  <c r="B29" i="166"/>
  <c r="AU29" i="166" s="1"/>
  <c r="AK28" i="166"/>
  <c r="W28" i="166"/>
  <c r="V28" i="166"/>
  <c r="U28" i="166"/>
  <c r="T28" i="166"/>
  <c r="B28" i="166"/>
  <c r="AU28" i="166" s="1"/>
  <c r="W27" i="166"/>
  <c r="V27" i="166"/>
  <c r="U27" i="166"/>
  <c r="T27" i="166"/>
  <c r="B27" i="166"/>
  <c r="AU27" i="166" s="1"/>
  <c r="W26" i="166"/>
  <c r="V26" i="166"/>
  <c r="U26" i="166"/>
  <c r="T26" i="166"/>
  <c r="B26" i="166"/>
  <c r="AU26" i="166" s="1"/>
  <c r="W25" i="166"/>
  <c r="V25" i="166"/>
  <c r="U25" i="166"/>
  <c r="T25" i="166"/>
  <c r="B25" i="166"/>
  <c r="AU25" i="166" s="1"/>
  <c r="W24" i="166"/>
  <c r="V24" i="166"/>
  <c r="U24" i="166"/>
  <c r="T24" i="166"/>
  <c r="B24" i="166"/>
  <c r="W23" i="166"/>
  <c r="V23" i="166"/>
  <c r="U23" i="166"/>
  <c r="T23" i="166"/>
  <c r="B23" i="166"/>
  <c r="AU23" i="166" s="1"/>
  <c r="W22" i="166"/>
  <c r="V22" i="166"/>
  <c r="U22" i="166"/>
  <c r="T22" i="166"/>
  <c r="B22" i="166"/>
  <c r="AU22" i="166" s="1"/>
  <c r="W21" i="166"/>
  <c r="V21" i="166"/>
  <c r="U21" i="166"/>
  <c r="T21" i="166"/>
  <c r="B21" i="166"/>
  <c r="AU21" i="166" s="1"/>
  <c r="W20" i="166"/>
  <c r="V20" i="166"/>
  <c r="U20" i="166"/>
  <c r="T20" i="166"/>
  <c r="B20" i="166"/>
  <c r="AU20" i="166" s="1"/>
  <c r="W19" i="166"/>
  <c r="V19" i="166"/>
  <c r="U19" i="166"/>
  <c r="T19" i="166"/>
  <c r="B19" i="166"/>
  <c r="AU19" i="166" s="1"/>
  <c r="W18" i="166"/>
  <c r="V18" i="166"/>
  <c r="U18" i="166"/>
  <c r="T18" i="166"/>
  <c r="B18" i="166"/>
  <c r="AU18" i="166" s="1"/>
  <c r="W17" i="166"/>
  <c r="V17" i="166"/>
  <c r="U17" i="166"/>
  <c r="T17" i="166"/>
  <c r="B17" i="166"/>
  <c r="AU17" i="166" s="1"/>
  <c r="W16" i="166"/>
  <c r="V16" i="166"/>
  <c r="U16" i="166"/>
  <c r="T16" i="166"/>
  <c r="B16" i="166"/>
  <c r="W15" i="166"/>
  <c r="V15" i="166"/>
  <c r="U15" i="166"/>
  <c r="T15" i="166"/>
  <c r="B15" i="166"/>
  <c r="AU15" i="166" s="1"/>
  <c r="W14" i="166"/>
  <c r="V14" i="166"/>
  <c r="U14" i="166"/>
  <c r="T14" i="166"/>
  <c r="B14" i="166"/>
  <c r="AU14" i="166" s="1"/>
  <c r="AT12" i="166"/>
  <c r="AO12" i="166"/>
  <c r="AJ12" i="166"/>
  <c r="P12" i="166"/>
  <c r="D9" i="166"/>
  <c r="Q3" i="166"/>
  <c r="P2" i="166"/>
  <c r="AK36" i="165"/>
  <c r="W36" i="165"/>
  <c r="V36" i="165"/>
  <c r="U36" i="165"/>
  <c r="T36" i="165"/>
  <c r="B36" i="165"/>
  <c r="S36" i="165" s="1"/>
  <c r="W35" i="165"/>
  <c r="V35" i="165"/>
  <c r="U35" i="165"/>
  <c r="T35" i="165"/>
  <c r="B35" i="165"/>
  <c r="S35" i="165" s="1"/>
  <c r="W34" i="165"/>
  <c r="V34" i="165"/>
  <c r="U34" i="165"/>
  <c r="T34" i="165"/>
  <c r="B34" i="165"/>
  <c r="S34" i="165" s="1"/>
  <c r="W33" i="165"/>
  <c r="V33" i="165"/>
  <c r="U33" i="165"/>
  <c r="T33" i="165"/>
  <c r="B33" i="165"/>
  <c r="S33" i="165" s="1"/>
  <c r="AK32" i="165"/>
  <c r="W32" i="165"/>
  <c r="V32" i="165"/>
  <c r="U32" i="165"/>
  <c r="T32" i="165"/>
  <c r="B32" i="165"/>
  <c r="S32" i="165" s="1"/>
  <c r="W31" i="165"/>
  <c r="V31" i="165"/>
  <c r="U31" i="165"/>
  <c r="T31" i="165"/>
  <c r="B31" i="165"/>
  <c r="AK31" i="165" s="1"/>
  <c r="W30" i="165"/>
  <c r="V30" i="165"/>
  <c r="U30" i="165"/>
  <c r="T30" i="165"/>
  <c r="B30" i="165"/>
  <c r="W29" i="165"/>
  <c r="V29" i="165"/>
  <c r="U29" i="165"/>
  <c r="T29" i="165"/>
  <c r="B29" i="165"/>
  <c r="AK28" i="165"/>
  <c r="W28" i="165"/>
  <c r="V28" i="165"/>
  <c r="U28" i="165"/>
  <c r="T28" i="165"/>
  <c r="B28" i="165"/>
  <c r="AK27" i="165"/>
  <c r="W27" i="165"/>
  <c r="V27" i="165"/>
  <c r="U27" i="165"/>
  <c r="T27" i="165"/>
  <c r="B27" i="165"/>
  <c r="S27" i="165" s="1"/>
  <c r="W26" i="165"/>
  <c r="V26" i="165"/>
  <c r="U26" i="165"/>
  <c r="T26" i="165"/>
  <c r="B26" i="165"/>
  <c r="S26" i="165" s="1"/>
  <c r="W25" i="165"/>
  <c r="V25" i="165"/>
  <c r="U25" i="165"/>
  <c r="T25" i="165"/>
  <c r="B25" i="165"/>
  <c r="W24" i="165"/>
  <c r="V24" i="165"/>
  <c r="U24" i="165"/>
  <c r="T24" i="165"/>
  <c r="B24" i="165"/>
  <c r="S24" i="165" s="1"/>
  <c r="W23" i="165"/>
  <c r="V23" i="165"/>
  <c r="U23" i="165"/>
  <c r="T23" i="165"/>
  <c r="B23" i="165"/>
  <c r="AK23" i="165" s="1"/>
  <c r="W22" i="165"/>
  <c r="V22" i="165"/>
  <c r="U22" i="165"/>
  <c r="T22" i="165"/>
  <c r="B22" i="165"/>
  <c r="W21" i="165"/>
  <c r="V21" i="165"/>
  <c r="U21" i="165"/>
  <c r="T21" i="165"/>
  <c r="B21" i="165"/>
  <c r="W20" i="165"/>
  <c r="V20" i="165"/>
  <c r="U20" i="165"/>
  <c r="T20" i="165"/>
  <c r="S20" i="165"/>
  <c r="B20" i="165"/>
  <c r="W19" i="165"/>
  <c r="V19" i="165"/>
  <c r="U19" i="165"/>
  <c r="T19" i="165"/>
  <c r="B19" i="165"/>
  <c r="S19" i="165" s="1"/>
  <c r="W18" i="165"/>
  <c r="V18" i="165"/>
  <c r="U18" i="165"/>
  <c r="T18" i="165"/>
  <c r="B18" i="165"/>
  <c r="AK17" i="165"/>
  <c r="W17" i="165"/>
  <c r="V17" i="165"/>
  <c r="U17" i="165"/>
  <c r="T17" i="165"/>
  <c r="B17" i="165"/>
  <c r="S17" i="165" s="1"/>
  <c r="AK16" i="165"/>
  <c r="W16" i="165"/>
  <c r="V16" i="165"/>
  <c r="U16" i="165"/>
  <c r="T16" i="165"/>
  <c r="B16" i="165"/>
  <c r="S16" i="165" s="1"/>
  <c r="W15" i="165"/>
  <c r="V15" i="165"/>
  <c r="U15" i="165"/>
  <c r="T15" i="165"/>
  <c r="B15" i="165"/>
  <c r="AK15" i="165" s="1"/>
  <c r="W14" i="165"/>
  <c r="V14" i="165"/>
  <c r="U14" i="165"/>
  <c r="T14" i="165"/>
  <c r="B14" i="165"/>
  <c r="AT12" i="165"/>
  <c r="AO12" i="165"/>
  <c r="AJ12" i="165"/>
  <c r="P12" i="165"/>
  <c r="D9" i="165"/>
  <c r="Q3" i="165"/>
  <c r="P2" i="165"/>
  <c r="W50" i="164"/>
  <c r="V50" i="164"/>
  <c r="U50" i="164"/>
  <c r="T50" i="164"/>
  <c r="B50" i="164"/>
  <c r="W49" i="164"/>
  <c r="V49" i="164"/>
  <c r="U49" i="164"/>
  <c r="T49" i="164"/>
  <c r="B49" i="164"/>
  <c r="W48" i="164"/>
  <c r="V48" i="164"/>
  <c r="U48" i="164"/>
  <c r="T48" i="164"/>
  <c r="B48" i="164"/>
  <c r="AP48" i="164" s="1"/>
  <c r="W47" i="164"/>
  <c r="V47" i="164"/>
  <c r="U47" i="164"/>
  <c r="T47" i="164"/>
  <c r="B47" i="164"/>
  <c r="W46" i="164"/>
  <c r="V46" i="164"/>
  <c r="U46" i="164"/>
  <c r="T46" i="164"/>
  <c r="B46" i="164"/>
  <c r="W45" i="164"/>
  <c r="V45" i="164"/>
  <c r="U45" i="164"/>
  <c r="T45" i="164"/>
  <c r="B45" i="164"/>
  <c r="W44" i="164"/>
  <c r="V44" i="164"/>
  <c r="U44" i="164"/>
  <c r="T44" i="164"/>
  <c r="B44" i="164"/>
  <c r="W43" i="164"/>
  <c r="V43" i="164"/>
  <c r="U43" i="164"/>
  <c r="T43" i="164"/>
  <c r="B43" i="164"/>
  <c r="W42" i="164"/>
  <c r="V42" i="164"/>
  <c r="U42" i="164"/>
  <c r="T42" i="164"/>
  <c r="B42" i="164"/>
  <c r="W41" i="164"/>
  <c r="V41" i="164"/>
  <c r="U41" i="164"/>
  <c r="T41" i="164"/>
  <c r="B41" i="164"/>
  <c r="W40" i="164"/>
  <c r="V40" i="164"/>
  <c r="U40" i="164"/>
  <c r="T40" i="164"/>
  <c r="B40" i="164"/>
  <c r="AP40" i="164" s="1"/>
  <c r="W39" i="164"/>
  <c r="V39" i="164"/>
  <c r="U39" i="164"/>
  <c r="T39" i="164"/>
  <c r="B39" i="164"/>
  <c r="W38" i="164"/>
  <c r="V38" i="164"/>
  <c r="U38" i="164"/>
  <c r="T38" i="164"/>
  <c r="B38" i="164"/>
  <c r="W37" i="164"/>
  <c r="V37" i="164"/>
  <c r="U37" i="164"/>
  <c r="T37" i="164"/>
  <c r="B37" i="164"/>
  <c r="W36" i="164"/>
  <c r="V36" i="164"/>
  <c r="U36" i="164"/>
  <c r="T36" i="164"/>
  <c r="B36" i="164"/>
  <c r="W35" i="164"/>
  <c r="V35" i="164"/>
  <c r="U35" i="164"/>
  <c r="T35" i="164"/>
  <c r="B35" i="164"/>
  <c r="W34" i="164"/>
  <c r="V34" i="164"/>
  <c r="U34" i="164"/>
  <c r="T34" i="164"/>
  <c r="B34" i="164"/>
  <c r="W33" i="164"/>
  <c r="V33" i="164"/>
  <c r="U33" i="164"/>
  <c r="T33" i="164"/>
  <c r="B33" i="164"/>
  <c r="W32" i="164"/>
  <c r="V32" i="164"/>
  <c r="U32" i="164"/>
  <c r="T32" i="164"/>
  <c r="B32" i="164"/>
  <c r="AP32" i="164" s="1"/>
  <c r="W31" i="164"/>
  <c r="V31" i="164"/>
  <c r="U31" i="164"/>
  <c r="T31" i="164"/>
  <c r="B31" i="164"/>
  <c r="W30" i="164"/>
  <c r="V30" i="164"/>
  <c r="U30" i="164"/>
  <c r="T30" i="164"/>
  <c r="B30" i="164"/>
  <c r="W29" i="164"/>
  <c r="V29" i="164"/>
  <c r="U29" i="164"/>
  <c r="T29" i="164"/>
  <c r="B29" i="164"/>
  <c r="W28" i="164"/>
  <c r="V28" i="164"/>
  <c r="U28" i="164"/>
  <c r="T28" i="164"/>
  <c r="B28" i="164"/>
  <c r="AK27" i="164"/>
  <c r="W27" i="164"/>
  <c r="V27" i="164"/>
  <c r="U27" i="164"/>
  <c r="T27" i="164"/>
  <c r="B27" i="164"/>
  <c r="AK26" i="164"/>
  <c r="W26" i="164"/>
  <c r="V26" i="164"/>
  <c r="U26" i="164"/>
  <c r="T26" i="164"/>
  <c r="B26" i="164"/>
  <c r="W25" i="164"/>
  <c r="V25" i="164"/>
  <c r="U25" i="164"/>
  <c r="T25" i="164"/>
  <c r="B25" i="164"/>
  <c r="W24" i="164"/>
  <c r="V24" i="164"/>
  <c r="U24" i="164"/>
  <c r="T24" i="164"/>
  <c r="B24" i="164"/>
  <c r="AP24" i="164" s="1"/>
  <c r="W23" i="164"/>
  <c r="V23" i="164"/>
  <c r="U23" i="164"/>
  <c r="T23" i="164"/>
  <c r="B23" i="164"/>
  <c r="W22" i="164"/>
  <c r="V22" i="164"/>
  <c r="U22" i="164"/>
  <c r="T22" i="164"/>
  <c r="B22" i="164"/>
  <c r="AK21" i="164"/>
  <c r="W21" i="164"/>
  <c r="V21" i="164"/>
  <c r="U21" i="164"/>
  <c r="T21" i="164"/>
  <c r="B21" i="164"/>
  <c r="W20" i="164"/>
  <c r="V20" i="164"/>
  <c r="U20" i="164"/>
  <c r="T20" i="164"/>
  <c r="B20" i="164"/>
  <c r="W19" i="164"/>
  <c r="V19" i="164"/>
  <c r="U19" i="164"/>
  <c r="T19" i="164"/>
  <c r="B19" i="164"/>
  <c r="AK18" i="164"/>
  <c r="W18" i="164"/>
  <c r="V18" i="164"/>
  <c r="U18" i="164"/>
  <c r="T18" i="164"/>
  <c r="B18" i="164"/>
  <c r="S18" i="164" s="1"/>
  <c r="W17" i="164"/>
  <c r="V17" i="164"/>
  <c r="U17" i="164"/>
  <c r="T17" i="164"/>
  <c r="B17" i="164"/>
  <c r="W16" i="164"/>
  <c r="V16" i="164"/>
  <c r="U16" i="164"/>
  <c r="T16" i="164"/>
  <c r="B16" i="164"/>
  <c r="AP16" i="164" s="1"/>
  <c r="W15" i="164"/>
  <c r="V15" i="164"/>
  <c r="U15" i="164"/>
  <c r="T15" i="164"/>
  <c r="B15" i="164"/>
  <c r="W14" i="164"/>
  <c r="V14" i="164"/>
  <c r="U14" i="164"/>
  <c r="T14" i="164"/>
  <c r="B14" i="164"/>
  <c r="AT12" i="164"/>
  <c r="AO12" i="164"/>
  <c r="AJ12" i="164"/>
  <c r="P12" i="164"/>
  <c r="D9" i="164"/>
  <c r="Q3" i="164"/>
  <c r="P2" i="164"/>
  <c r="AQ28" i="25"/>
  <c r="AQ26" i="25"/>
  <c r="AQ25" i="25"/>
  <c r="AQ35" i="25"/>
  <c r="AK14" i="166" l="1"/>
  <c r="AK27" i="166"/>
  <c r="AK33" i="166"/>
  <c r="AU33" i="166"/>
  <c r="AP32" i="166"/>
  <c r="AU32" i="166"/>
  <c r="AK30" i="166"/>
  <c r="AP16" i="166"/>
  <c r="AU16" i="166"/>
  <c r="AP24" i="166"/>
  <c r="AU24" i="166"/>
  <c r="AK29" i="166"/>
  <c r="S14" i="166"/>
  <c r="AP26" i="164"/>
  <c r="S35" i="164"/>
  <c r="AP35" i="164"/>
  <c r="S46" i="164"/>
  <c r="AP46" i="164"/>
  <c r="S20" i="164"/>
  <c r="AP20" i="164"/>
  <c r="AP23" i="164"/>
  <c r="AP29" i="164"/>
  <c r="S43" i="164"/>
  <c r="AP43" i="164"/>
  <c r="AK49" i="164"/>
  <c r="AP49" i="164"/>
  <c r="S19" i="164"/>
  <c r="AP19" i="164"/>
  <c r="AP34" i="164"/>
  <c r="AP37" i="164"/>
  <c r="AK25" i="164"/>
  <c r="AP25" i="164"/>
  <c r="AP31" i="164"/>
  <c r="AP45" i="164"/>
  <c r="AP15" i="164"/>
  <c r="S22" i="164"/>
  <c r="AP22" i="164"/>
  <c r="S28" i="164"/>
  <c r="AP28" i="164"/>
  <c r="AP39" i="164"/>
  <c r="AP42" i="164"/>
  <c r="AK33" i="164"/>
  <c r="AP33" i="164"/>
  <c r="S36" i="164"/>
  <c r="AP36" i="164"/>
  <c r="AP47" i="164"/>
  <c r="AP18" i="164"/>
  <c r="S27" i="164"/>
  <c r="AP27" i="164"/>
  <c r="S30" i="164"/>
  <c r="AP30" i="164"/>
  <c r="S44" i="164"/>
  <c r="AP44" i="164"/>
  <c r="S47" i="164"/>
  <c r="S50" i="164"/>
  <c r="AP50" i="164"/>
  <c r="AK17" i="164"/>
  <c r="AP17" i="164"/>
  <c r="AP21" i="164"/>
  <c r="S14" i="164"/>
  <c r="AP14" i="164"/>
  <c r="AK19" i="164"/>
  <c r="AK34" i="164"/>
  <c r="S38" i="164"/>
  <c r="AP38" i="164"/>
  <c r="AK41" i="164"/>
  <c r="AP41" i="164"/>
  <c r="AK17" i="166"/>
  <c r="AP17" i="166"/>
  <c r="AP14" i="166"/>
  <c r="S18" i="166"/>
  <c r="AP18" i="166"/>
  <c r="S21" i="166"/>
  <c r="AP21" i="166"/>
  <c r="S35" i="166"/>
  <c r="AP35" i="166"/>
  <c r="S27" i="166"/>
  <c r="AP27" i="166"/>
  <c r="AP31" i="166"/>
  <c r="S34" i="166"/>
  <c r="AP34" i="166"/>
  <c r="S20" i="166"/>
  <c r="AP20" i="166"/>
  <c r="AP23" i="166"/>
  <c r="AP30" i="166"/>
  <c r="AP33" i="166"/>
  <c r="S23" i="166"/>
  <c r="S26" i="166"/>
  <c r="AP26" i="166"/>
  <c r="S33" i="166"/>
  <c r="AK21" i="166"/>
  <c r="S29" i="166"/>
  <c r="AP29" i="166"/>
  <c r="AK35" i="166"/>
  <c r="AP19" i="166"/>
  <c r="AP22" i="166"/>
  <c r="S36" i="166"/>
  <c r="AP36" i="166"/>
  <c r="AP15" i="166"/>
  <c r="AK25" i="166"/>
  <c r="AP25" i="166"/>
  <c r="S28" i="166"/>
  <c r="AP28" i="166"/>
  <c r="AK34" i="166"/>
  <c r="S19" i="168"/>
  <c r="S25" i="168"/>
  <c r="S35" i="167"/>
  <c r="AK39" i="167"/>
  <c r="AK43" i="167"/>
  <c r="AK32" i="167"/>
  <c r="AK19" i="167"/>
  <c r="AK30" i="167"/>
  <c r="AK31" i="167"/>
  <c r="AK37" i="167"/>
  <c r="S40" i="167"/>
  <c r="AK15" i="167"/>
  <c r="S25" i="165"/>
  <c r="S29" i="165"/>
  <c r="S21" i="165"/>
  <c r="AK26" i="165"/>
  <c r="S31" i="165"/>
  <c r="AK33" i="165"/>
  <c r="AK22" i="166"/>
  <c r="S31" i="166"/>
  <c r="AK20" i="166"/>
  <c r="AK26" i="166"/>
  <c r="S30" i="166"/>
  <c r="AK18" i="166"/>
  <c r="AK19" i="166"/>
  <c r="S15" i="166"/>
  <c r="S22" i="166"/>
  <c r="S21" i="164"/>
  <c r="S34" i="164"/>
  <c r="AK14" i="164"/>
  <c r="AK39" i="164"/>
  <c r="AK46" i="164"/>
  <c r="AK38" i="164"/>
  <c r="AK45" i="164"/>
  <c r="AK22" i="168"/>
  <c r="S22" i="168"/>
  <c r="AK23" i="168"/>
  <c r="AK19" i="168"/>
  <c r="AK25" i="168"/>
  <c r="S14" i="168"/>
  <c r="S27" i="168"/>
  <c r="AK31" i="168"/>
  <c r="S33" i="168"/>
  <c r="S38" i="168"/>
  <c r="AK30" i="168"/>
  <c r="AK68" i="168"/>
  <c r="S70" i="168"/>
  <c r="AK15" i="168"/>
  <c r="S30" i="168"/>
  <c r="AK66" i="168"/>
  <c r="S68" i="168"/>
  <c r="S73" i="168"/>
  <c r="AK14" i="168"/>
  <c r="S17" i="168"/>
  <c r="AK33" i="168"/>
  <c r="S35" i="168"/>
  <c r="AK38" i="168"/>
  <c r="AK16" i="168"/>
  <c r="S21" i="168"/>
  <c r="AK24" i="168"/>
  <c r="S29" i="168"/>
  <c r="AK32" i="168"/>
  <c r="S37" i="168"/>
  <c r="AK67" i="168"/>
  <c r="S72" i="168"/>
  <c r="AK76" i="168"/>
  <c r="S36" i="168"/>
  <c r="AK18" i="168"/>
  <c r="AK26" i="168"/>
  <c r="AK34" i="168"/>
  <c r="AK69" i="168"/>
  <c r="S20" i="168"/>
  <c r="S28" i="168"/>
  <c r="AK27" i="168"/>
  <c r="AK35" i="168"/>
  <c r="AK70" i="168"/>
  <c r="S71" i="168"/>
  <c r="AK20" i="168"/>
  <c r="AK28" i="168"/>
  <c r="AK36" i="168"/>
  <c r="AK71" i="168"/>
  <c r="S32" i="167"/>
  <c r="AK40" i="167"/>
  <c r="S21" i="167"/>
  <c r="AK21" i="167"/>
  <c r="AK20" i="167"/>
  <c r="S43" i="167"/>
  <c r="S17" i="167"/>
  <c r="S29" i="167"/>
  <c r="S15" i="167"/>
  <c r="S45" i="167"/>
  <c r="AK33" i="167"/>
  <c r="S28" i="167"/>
  <c r="AK18" i="167"/>
  <c r="AK47" i="167"/>
  <c r="AK34" i="167"/>
  <c r="S41" i="167"/>
  <c r="AK23" i="167"/>
  <c r="S25" i="167"/>
  <c r="AK36" i="167"/>
  <c r="AK41" i="167"/>
  <c r="AK46" i="167"/>
  <c r="AK28" i="167"/>
  <c r="S23" i="167"/>
  <c r="AK27" i="167"/>
  <c r="S16" i="167"/>
  <c r="S24" i="167"/>
  <c r="S44" i="167"/>
  <c r="AK14" i="167"/>
  <c r="AK22" i="167"/>
  <c r="AK42" i="167"/>
  <c r="AK16" i="167"/>
  <c r="AK24" i="167"/>
  <c r="AK44" i="167"/>
  <c r="S32" i="166"/>
  <c r="S16" i="166"/>
  <c r="S25" i="166"/>
  <c r="S24" i="166"/>
  <c r="S19" i="166"/>
  <c r="S17" i="166"/>
  <c r="AK15" i="166"/>
  <c r="AK23" i="166"/>
  <c r="AK31" i="166"/>
  <c r="AK16" i="166"/>
  <c r="AK24" i="166"/>
  <c r="AK32" i="166"/>
  <c r="S23" i="165"/>
  <c r="AK19" i="165"/>
  <c r="AK20" i="165"/>
  <c r="AK25" i="165"/>
  <c r="S28" i="165"/>
  <c r="AK35" i="165"/>
  <c r="AK24" i="165"/>
  <c r="AK18" i="165"/>
  <c r="AK34" i="165"/>
  <c r="S22" i="165"/>
  <c r="S30" i="165"/>
  <c r="S15" i="165"/>
  <c r="S18" i="165"/>
  <c r="AK21" i="165"/>
  <c r="AK29" i="165"/>
  <c r="AK14" i="165"/>
  <c r="AK22" i="165"/>
  <c r="AK30" i="165"/>
  <c r="S14" i="165"/>
  <c r="AK23" i="164"/>
  <c r="AK29" i="164"/>
  <c r="AK42" i="164"/>
  <c r="AK15" i="164"/>
  <c r="AK22" i="164"/>
  <c r="S31" i="164"/>
  <c r="AK35" i="164"/>
  <c r="S37" i="164"/>
  <c r="S23" i="164"/>
  <c r="S29" i="164"/>
  <c r="S42" i="164"/>
  <c r="S15" i="164"/>
  <c r="AK31" i="164"/>
  <c r="AK37" i="164"/>
  <c r="S26" i="164"/>
  <c r="AK30" i="164"/>
  <c r="S39" i="164"/>
  <c r="AK43" i="164"/>
  <c r="S45" i="164"/>
  <c r="S16" i="164"/>
  <c r="S17" i="164"/>
  <c r="AK20" i="164"/>
  <c r="S25" i="164"/>
  <c r="AK28" i="164"/>
  <c r="S33" i="164"/>
  <c r="AK36" i="164"/>
  <c r="S41" i="164"/>
  <c r="AK44" i="164"/>
  <c r="S49" i="164"/>
  <c r="AK50" i="164"/>
  <c r="S32" i="164"/>
  <c r="S40" i="164"/>
  <c r="S24" i="164"/>
  <c r="S48" i="164"/>
  <c r="AK47" i="164"/>
  <c r="AK16" i="164"/>
  <c r="AK24" i="164"/>
  <c r="AK32" i="164"/>
  <c r="AK40" i="164"/>
  <c r="AK48" i="164"/>
  <c r="W84" i="163" l="1"/>
  <c r="V84" i="163"/>
  <c r="U84" i="163"/>
  <c r="T84" i="163"/>
  <c r="B84" i="163"/>
  <c r="S84" i="163" s="1"/>
  <c r="W83" i="163"/>
  <c r="V83" i="163"/>
  <c r="U83" i="163"/>
  <c r="T83" i="163"/>
  <c r="B83" i="163"/>
  <c r="AU83" i="163" s="1"/>
  <c r="W82" i="163"/>
  <c r="V82" i="163"/>
  <c r="U82" i="163"/>
  <c r="T82" i="163"/>
  <c r="B82" i="163"/>
  <c r="S82" i="163" s="1"/>
  <c r="W81" i="163"/>
  <c r="V81" i="163"/>
  <c r="U81" i="163"/>
  <c r="T81" i="163"/>
  <c r="S81" i="163"/>
  <c r="B81" i="163"/>
  <c r="AU81" i="163" s="1"/>
  <c r="W80" i="163"/>
  <c r="V80" i="163"/>
  <c r="U80" i="163"/>
  <c r="T80" i="163"/>
  <c r="B80" i="163"/>
  <c r="S80" i="163" s="1"/>
  <c r="AK79" i="163"/>
  <c r="W79" i="163"/>
  <c r="V79" i="163"/>
  <c r="U79" i="163"/>
  <c r="T79" i="163"/>
  <c r="B79" i="163"/>
  <c r="S79" i="163" s="1"/>
  <c r="W78" i="163"/>
  <c r="V78" i="163"/>
  <c r="U78" i="163"/>
  <c r="T78" i="163"/>
  <c r="B78" i="163"/>
  <c r="S78" i="163" s="1"/>
  <c r="W77" i="163"/>
  <c r="V77" i="163"/>
  <c r="U77" i="163"/>
  <c r="T77" i="163"/>
  <c r="B77" i="163"/>
  <c r="AK77" i="163" s="1"/>
  <c r="W76" i="163"/>
  <c r="V76" i="163"/>
  <c r="U76" i="163"/>
  <c r="T76" i="163"/>
  <c r="B76" i="163"/>
  <c r="AP76" i="163" s="1"/>
  <c r="AP75" i="163"/>
  <c r="W75" i="163"/>
  <c r="V75" i="163"/>
  <c r="U75" i="163"/>
  <c r="T75" i="163"/>
  <c r="S75" i="163"/>
  <c r="B75" i="163"/>
  <c r="AU75" i="163" s="1"/>
  <c r="W74" i="163"/>
  <c r="V74" i="163"/>
  <c r="U74" i="163"/>
  <c r="T74" i="163"/>
  <c r="B74" i="163"/>
  <c r="S74" i="163" s="1"/>
  <c r="W73" i="163"/>
  <c r="V73" i="163"/>
  <c r="U73" i="163"/>
  <c r="T73" i="163"/>
  <c r="B73" i="163"/>
  <c r="AU73" i="163" s="1"/>
  <c r="W72" i="163"/>
  <c r="V72" i="163"/>
  <c r="U72" i="163"/>
  <c r="T72" i="163"/>
  <c r="B72" i="163"/>
  <c r="S72" i="163" s="1"/>
  <c r="W71" i="163"/>
  <c r="V71" i="163"/>
  <c r="U71" i="163"/>
  <c r="T71" i="163"/>
  <c r="B71" i="163"/>
  <c r="S71" i="163" s="1"/>
  <c r="W70" i="163"/>
  <c r="V70" i="163"/>
  <c r="U70" i="163"/>
  <c r="T70" i="163"/>
  <c r="B70" i="163"/>
  <c r="AU70" i="163" s="1"/>
  <c r="AP69" i="163"/>
  <c r="W69" i="163"/>
  <c r="V69" i="163"/>
  <c r="U69" i="163"/>
  <c r="T69" i="163"/>
  <c r="B69" i="163"/>
  <c r="AK69" i="163" s="1"/>
  <c r="AU68" i="163"/>
  <c r="W68" i="163"/>
  <c r="V68" i="163"/>
  <c r="U68" i="163"/>
  <c r="T68" i="163"/>
  <c r="B68" i="163"/>
  <c r="AP68" i="163" s="1"/>
  <c r="W67" i="163"/>
  <c r="V67" i="163"/>
  <c r="U67" i="163"/>
  <c r="T67" i="163"/>
  <c r="B67" i="163"/>
  <c r="AU67" i="163" s="1"/>
  <c r="W66" i="163"/>
  <c r="V66" i="163"/>
  <c r="U66" i="163"/>
  <c r="T66" i="163"/>
  <c r="B66" i="163"/>
  <c r="S66" i="163" s="1"/>
  <c r="W65" i="163"/>
  <c r="V65" i="163"/>
  <c r="U65" i="163"/>
  <c r="T65" i="163"/>
  <c r="B65" i="163"/>
  <c r="AU65" i="163" s="1"/>
  <c r="AK64" i="163"/>
  <c r="W64" i="163"/>
  <c r="V64" i="163"/>
  <c r="U64" i="163"/>
  <c r="T64" i="163"/>
  <c r="B64" i="163"/>
  <c r="S64" i="163" s="1"/>
  <c r="W63" i="163"/>
  <c r="V63" i="163"/>
  <c r="U63" i="163"/>
  <c r="T63" i="163"/>
  <c r="B63" i="163"/>
  <c r="S63" i="163" s="1"/>
  <c r="W62" i="163"/>
  <c r="V62" i="163"/>
  <c r="U62" i="163"/>
  <c r="T62" i="163"/>
  <c r="B62" i="163"/>
  <c r="AU62" i="163" s="1"/>
  <c r="W61" i="163"/>
  <c r="V61" i="163"/>
  <c r="U61" i="163"/>
  <c r="T61" i="163"/>
  <c r="B61" i="163"/>
  <c r="AK61" i="163" s="1"/>
  <c r="W60" i="163"/>
  <c r="V60" i="163"/>
  <c r="U60" i="163"/>
  <c r="T60" i="163"/>
  <c r="B60" i="163"/>
  <c r="AP60" i="163" s="1"/>
  <c r="W59" i="163"/>
  <c r="V59" i="163"/>
  <c r="U59" i="163"/>
  <c r="T59" i="163"/>
  <c r="B59" i="163"/>
  <c r="AU59" i="163" s="1"/>
  <c r="W58" i="163"/>
  <c r="V58" i="163"/>
  <c r="U58" i="163"/>
  <c r="T58" i="163"/>
  <c r="B58" i="163"/>
  <c r="S58" i="163" s="1"/>
  <c r="W57" i="163"/>
  <c r="V57" i="163"/>
  <c r="U57" i="163"/>
  <c r="T57" i="163"/>
  <c r="B57" i="163"/>
  <c r="AU57" i="163" s="1"/>
  <c r="W56" i="163"/>
  <c r="V56" i="163"/>
  <c r="U56" i="163"/>
  <c r="T56" i="163"/>
  <c r="B56" i="163"/>
  <c r="S56" i="163" s="1"/>
  <c r="W55" i="163"/>
  <c r="V55" i="163"/>
  <c r="U55" i="163"/>
  <c r="T55" i="163"/>
  <c r="B55" i="163"/>
  <c r="S55" i="163" s="1"/>
  <c r="W54" i="163"/>
  <c r="V54" i="163"/>
  <c r="U54" i="163"/>
  <c r="T54" i="163"/>
  <c r="B54" i="163"/>
  <c r="AU54" i="163" s="1"/>
  <c r="W53" i="163"/>
  <c r="V53" i="163"/>
  <c r="U53" i="163"/>
  <c r="T53" i="163"/>
  <c r="B53" i="163"/>
  <c r="AK53" i="163" s="1"/>
  <c r="AU52" i="163"/>
  <c r="W52" i="163"/>
  <c r="V52" i="163"/>
  <c r="U52" i="163"/>
  <c r="T52" i="163"/>
  <c r="B52" i="163"/>
  <c r="AP52" i="163" s="1"/>
  <c r="W51" i="163"/>
  <c r="V51" i="163"/>
  <c r="U51" i="163"/>
  <c r="T51" i="163"/>
  <c r="B51" i="163"/>
  <c r="AU51" i="163" s="1"/>
  <c r="W50" i="163"/>
  <c r="V50" i="163"/>
  <c r="U50" i="163"/>
  <c r="T50" i="163"/>
  <c r="B50" i="163"/>
  <c r="S50" i="163" s="1"/>
  <c r="AP49" i="163"/>
  <c r="W49" i="163"/>
  <c r="V49" i="163"/>
  <c r="U49" i="163"/>
  <c r="T49" i="163"/>
  <c r="B49" i="163"/>
  <c r="AU49" i="163" s="1"/>
  <c r="W48" i="163"/>
  <c r="V48" i="163"/>
  <c r="U48" i="163"/>
  <c r="T48" i="163"/>
  <c r="B48" i="163"/>
  <c r="S48" i="163" s="1"/>
  <c r="W47" i="163"/>
  <c r="V47" i="163"/>
  <c r="U47" i="163"/>
  <c r="T47" i="163"/>
  <c r="B47" i="163"/>
  <c r="S47" i="163" s="1"/>
  <c r="AP46" i="163"/>
  <c r="AK46" i="163"/>
  <c r="W46" i="163"/>
  <c r="V46" i="163"/>
  <c r="U46" i="163"/>
  <c r="T46" i="163"/>
  <c r="B46" i="163"/>
  <c r="S46" i="163" s="1"/>
  <c r="AP45" i="163"/>
  <c r="W45" i="163"/>
  <c r="V45" i="163"/>
  <c r="U45" i="163"/>
  <c r="T45" i="163"/>
  <c r="B45" i="163"/>
  <c r="AK45" i="163" s="1"/>
  <c r="W44" i="163"/>
  <c r="V44" i="163"/>
  <c r="U44" i="163"/>
  <c r="T44" i="163"/>
  <c r="B44" i="163"/>
  <c r="AP44" i="163" s="1"/>
  <c r="W43" i="163"/>
  <c r="V43" i="163"/>
  <c r="U43" i="163"/>
  <c r="T43" i="163"/>
  <c r="B43" i="163"/>
  <c r="AU43" i="163" s="1"/>
  <c r="W42" i="163"/>
  <c r="V42" i="163"/>
  <c r="U42" i="163"/>
  <c r="T42" i="163"/>
  <c r="B42" i="163"/>
  <c r="S42" i="163" s="1"/>
  <c r="W41" i="163"/>
  <c r="V41" i="163"/>
  <c r="U41" i="163"/>
  <c r="T41" i="163"/>
  <c r="B41" i="163"/>
  <c r="AU41" i="163" s="1"/>
  <c r="AP40" i="163"/>
  <c r="W40" i="163"/>
  <c r="V40" i="163"/>
  <c r="U40" i="163"/>
  <c r="T40" i="163"/>
  <c r="B40" i="163"/>
  <c r="S40" i="163" s="1"/>
  <c r="W39" i="163"/>
  <c r="V39" i="163"/>
  <c r="U39" i="163"/>
  <c r="T39" i="163"/>
  <c r="B39" i="163"/>
  <c r="S39" i="163" s="1"/>
  <c r="W38" i="163"/>
  <c r="V38" i="163"/>
  <c r="U38" i="163"/>
  <c r="T38" i="163"/>
  <c r="B38" i="163"/>
  <c r="S38" i="163" s="1"/>
  <c r="W37" i="163"/>
  <c r="V37" i="163"/>
  <c r="U37" i="163"/>
  <c r="T37" i="163"/>
  <c r="B37" i="163"/>
  <c r="AK37" i="163" s="1"/>
  <c r="AU36" i="163"/>
  <c r="W36" i="163"/>
  <c r="V36" i="163"/>
  <c r="U36" i="163"/>
  <c r="T36" i="163"/>
  <c r="B36" i="163"/>
  <c r="AP36" i="163" s="1"/>
  <c r="W35" i="163"/>
  <c r="V35" i="163"/>
  <c r="U35" i="163"/>
  <c r="T35" i="163"/>
  <c r="B35" i="163"/>
  <c r="AU35" i="163" s="1"/>
  <c r="W34" i="163"/>
  <c r="V34" i="163"/>
  <c r="U34" i="163"/>
  <c r="T34" i="163"/>
  <c r="B34" i="163"/>
  <c r="S34" i="163" s="1"/>
  <c r="AP33" i="163"/>
  <c r="W33" i="163"/>
  <c r="V33" i="163"/>
  <c r="U33" i="163"/>
  <c r="T33" i="163"/>
  <c r="B33" i="163"/>
  <c r="AU33" i="163" s="1"/>
  <c r="AP32" i="163"/>
  <c r="W32" i="163"/>
  <c r="V32" i="163"/>
  <c r="U32" i="163"/>
  <c r="T32" i="163"/>
  <c r="B32" i="163"/>
  <c r="S32" i="163" s="1"/>
  <c r="W31" i="163"/>
  <c r="V31" i="163"/>
  <c r="U31" i="163"/>
  <c r="T31" i="163"/>
  <c r="B31" i="163"/>
  <c r="S31" i="163" s="1"/>
  <c r="AP30" i="163"/>
  <c r="AK30" i="163"/>
  <c r="W30" i="163"/>
  <c r="V30" i="163"/>
  <c r="U30" i="163"/>
  <c r="T30" i="163"/>
  <c r="B30" i="163"/>
  <c r="S30" i="163" s="1"/>
  <c r="AP29" i="163"/>
  <c r="W29" i="163"/>
  <c r="V29" i="163"/>
  <c r="U29" i="163"/>
  <c r="T29" i="163"/>
  <c r="B29" i="163"/>
  <c r="AK29" i="163" s="1"/>
  <c r="W28" i="163"/>
  <c r="V28" i="163"/>
  <c r="U28" i="163"/>
  <c r="T28" i="163"/>
  <c r="B28" i="163"/>
  <c r="AP28" i="163" s="1"/>
  <c r="W27" i="163"/>
  <c r="V27" i="163"/>
  <c r="U27" i="163"/>
  <c r="T27" i="163"/>
  <c r="B27" i="163"/>
  <c r="AU27" i="163" s="1"/>
  <c r="W26" i="163"/>
  <c r="V26" i="163"/>
  <c r="U26" i="163"/>
  <c r="T26" i="163"/>
  <c r="B26" i="163"/>
  <c r="S26" i="163" s="1"/>
  <c r="W25" i="163"/>
  <c r="V25" i="163"/>
  <c r="U25" i="163"/>
  <c r="T25" i="163"/>
  <c r="B25" i="163"/>
  <c r="AU25" i="163" s="1"/>
  <c r="AP24" i="163"/>
  <c r="W24" i="163"/>
  <c r="V24" i="163"/>
  <c r="U24" i="163"/>
  <c r="T24" i="163"/>
  <c r="B24" i="163"/>
  <c r="S24" i="163" s="1"/>
  <c r="AP23" i="163"/>
  <c r="AK23" i="163"/>
  <c r="W23" i="163"/>
  <c r="V23" i="163"/>
  <c r="U23" i="163"/>
  <c r="T23" i="163"/>
  <c r="B23" i="163"/>
  <c r="S23" i="163" s="1"/>
  <c r="AK22" i="163"/>
  <c r="W22" i="163"/>
  <c r="V22" i="163"/>
  <c r="U22" i="163"/>
  <c r="T22" i="163"/>
  <c r="B22" i="163"/>
  <c r="S22" i="163" s="1"/>
  <c r="AU21" i="163"/>
  <c r="AP21" i="163"/>
  <c r="W21" i="163"/>
  <c r="V21" i="163"/>
  <c r="U21" i="163"/>
  <c r="T21" i="163"/>
  <c r="B21" i="163"/>
  <c r="AK21" i="163" s="1"/>
  <c r="W20" i="163"/>
  <c r="V20" i="163"/>
  <c r="U20" i="163"/>
  <c r="T20" i="163"/>
  <c r="B20" i="163"/>
  <c r="AP20" i="163" s="1"/>
  <c r="AP19" i="163"/>
  <c r="W19" i="163"/>
  <c r="V19" i="163"/>
  <c r="U19" i="163"/>
  <c r="T19" i="163"/>
  <c r="S19" i="163"/>
  <c r="B19" i="163"/>
  <c r="AU19" i="163" s="1"/>
  <c r="W18" i="163"/>
  <c r="V18" i="163"/>
  <c r="U18" i="163"/>
  <c r="T18" i="163"/>
  <c r="B18" i="163"/>
  <c r="S18" i="163" s="1"/>
  <c r="AP17" i="163"/>
  <c r="AK17" i="163"/>
  <c r="W17" i="163"/>
  <c r="V17" i="163"/>
  <c r="U17" i="163"/>
  <c r="T17" i="163"/>
  <c r="B17" i="163"/>
  <c r="AU17" i="163" s="1"/>
  <c r="AP16" i="163"/>
  <c r="AK16" i="163"/>
  <c r="W16" i="163"/>
  <c r="V16" i="163"/>
  <c r="U16" i="163"/>
  <c r="T16" i="163"/>
  <c r="B16" i="163"/>
  <c r="S16" i="163" s="1"/>
  <c r="W15" i="163"/>
  <c r="V15" i="163"/>
  <c r="U15" i="163"/>
  <c r="T15" i="163"/>
  <c r="B15" i="163"/>
  <c r="S15" i="163" s="1"/>
  <c r="W14" i="163"/>
  <c r="V14" i="163"/>
  <c r="U14" i="163"/>
  <c r="T14" i="163"/>
  <c r="B14" i="163"/>
  <c r="S14" i="163" s="1"/>
  <c r="AT12" i="163"/>
  <c r="AO12" i="163"/>
  <c r="AJ12" i="163"/>
  <c r="P12" i="163"/>
  <c r="D9" i="163"/>
  <c r="Q3" i="163"/>
  <c r="P2" i="163"/>
  <c r="W47" i="162"/>
  <c r="V47" i="162"/>
  <c r="U47" i="162"/>
  <c r="T47" i="162"/>
  <c r="B47" i="162"/>
  <c r="AU47" i="162" s="1"/>
  <c r="AK46" i="162"/>
  <c r="W46" i="162"/>
  <c r="V46" i="162"/>
  <c r="U46" i="162"/>
  <c r="T46" i="162"/>
  <c r="B46" i="162"/>
  <c r="S46" i="162" s="1"/>
  <c r="AP45" i="162"/>
  <c r="AK45" i="162"/>
  <c r="W45" i="162"/>
  <c r="V45" i="162"/>
  <c r="U45" i="162"/>
  <c r="T45" i="162"/>
  <c r="B45" i="162"/>
  <c r="AU45" i="162" s="1"/>
  <c r="W44" i="162"/>
  <c r="V44" i="162"/>
  <c r="U44" i="162"/>
  <c r="T44" i="162"/>
  <c r="B44" i="162"/>
  <c r="S44" i="162" s="1"/>
  <c r="W43" i="162"/>
  <c r="V43" i="162"/>
  <c r="U43" i="162"/>
  <c r="T43" i="162"/>
  <c r="B43" i="162"/>
  <c r="S43" i="162" s="1"/>
  <c r="W42" i="162"/>
  <c r="V42" i="162"/>
  <c r="U42" i="162"/>
  <c r="T42" i="162"/>
  <c r="B42" i="162"/>
  <c r="S42" i="162" s="1"/>
  <c r="W41" i="162"/>
  <c r="V41" i="162"/>
  <c r="U41" i="162"/>
  <c r="T41" i="162"/>
  <c r="B41" i="162"/>
  <c r="AK41" i="162" s="1"/>
  <c r="W40" i="162"/>
  <c r="V40" i="162"/>
  <c r="U40" i="162"/>
  <c r="T40" i="162"/>
  <c r="B40" i="162"/>
  <c r="AP40" i="162" s="1"/>
  <c r="W39" i="162"/>
  <c r="V39" i="162"/>
  <c r="U39" i="162"/>
  <c r="T39" i="162"/>
  <c r="B39" i="162"/>
  <c r="AU39" i="162" s="1"/>
  <c r="W38" i="162"/>
  <c r="V38" i="162"/>
  <c r="U38" i="162"/>
  <c r="T38" i="162"/>
  <c r="B38" i="162"/>
  <c r="S38" i="162" s="1"/>
  <c r="W37" i="162"/>
  <c r="V37" i="162"/>
  <c r="U37" i="162"/>
  <c r="T37" i="162"/>
  <c r="B37" i="162"/>
  <c r="AU37" i="162" s="1"/>
  <c r="AK36" i="162"/>
  <c r="W36" i="162"/>
  <c r="V36" i="162"/>
  <c r="U36" i="162"/>
  <c r="T36" i="162"/>
  <c r="B36" i="162"/>
  <c r="S36" i="162" s="1"/>
  <c r="W59" i="162"/>
  <c r="V59" i="162"/>
  <c r="U59" i="162"/>
  <c r="T59" i="162"/>
  <c r="B59" i="162"/>
  <c r="AU59" i="162" s="1"/>
  <c r="W58" i="162"/>
  <c r="V58" i="162"/>
  <c r="U58" i="162"/>
  <c r="T58" i="162"/>
  <c r="B58" i="162"/>
  <c r="S58" i="162" s="1"/>
  <c r="W57" i="162"/>
  <c r="V57" i="162"/>
  <c r="U57" i="162"/>
  <c r="T57" i="162"/>
  <c r="B57" i="162"/>
  <c r="S57" i="162" s="1"/>
  <c r="W56" i="162"/>
  <c r="V56" i="162"/>
  <c r="U56" i="162"/>
  <c r="T56" i="162"/>
  <c r="B56" i="162"/>
  <c r="S56" i="162" s="1"/>
  <c r="W55" i="162"/>
  <c r="V55" i="162"/>
  <c r="U55" i="162"/>
  <c r="T55" i="162"/>
  <c r="B55" i="162"/>
  <c r="S55" i="162" s="1"/>
  <c r="W54" i="162"/>
  <c r="V54" i="162"/>
  <c r="U54" i="162"/>
  <c r="T54" i="162"/>
  <c r="B54" i="162"/>
  <c r="AU54" i="162" s="1"/>
  <c r="W53" i="162"/>
  <c r="V53" i="162"/>
  <c r="U53" i="162"/>
  <c r="T53" i="162"/>
  <c r="B53" i="162"/>
  <c r="AK53" i="162" s="1"/>
  <c r="W52" i="162"/>
  <c r="V52" i="162"/>
  <c r="U52" i="162"/>
  <c r="T52" i="162"/>
  <c r="B52" i="162"/>
  <c r="AP52" i="162" s="1"/>
  <c r="W51" i="162"/>
  <c r="V51" i="162"/>
  <c r="U51" i="162"/>
  <c r="T51" i="162"/>
  <c r="B51" i="162"/>
  <c r="AU51" i="162" s="1"/>
  <c r="W50" i="162"/>
  <c r="V50" i="162"/>
  <c r="U50" i="162"/>
  <c r="T50" i="162"/>
  <c r="B50" i="162"/>
  <c r="S50" i="162" s="1"/>
  <c r="AK49" i="162"/>
  <c r="W49" i="162"/>
  <c r="V49" i="162"/>
  <c r="U49" i="162"/>
  <c r="T49" i="162"/>
  <c r="B49" i="162"/>
  <c r="S49" i="162" s="1"/>
  <c r="AP48" i="162"/>
  <c r="AK48" i="162"/>
  <c r="W48" i="162"/>
  <c r="V48" i="162"/>
  <c r="U48" i="162"/>
  <c r="T48" i="162"/>
  <c r="B48" i="162"/>
  <c r="S48" i="162" s="1"/>
  <c r="W71" i="162"/>
  <c r="V71" i="162"/>
  <c r="U71" i="162"/>
  <c r="T71" i="162"/>
  <c r="B71" i="162"/>
  <c r="AU71" i="162" s="1"/>
  <c r="W70" i="162"/>
  <c r="V70" i="162"/>
  <c r="U70" i="162"/>
  <c r="T70" i="162"/>
  <c r="B70" i="162"/>
  <c r="S70" i="162" s="1"/>
  <c r="W69" i="162"/>
  <c r="V69" i="162"/>
  <c r="U69" i="162"/>
  <c r="T69" i="162"/>
  <c r="B69" i="162"/>
  <c r="S69" i="162" s="1"/>
  <c r="W68" i="162"/>
  <c r="V68" i="162"/>
  <c r="U68" i="162"/>
  <c r="T68" i="162"/>
  <c r="B68" i="162"/>
  <c r="AU68" i="162" s="1"/>
  <c r="W67" i="162"/>
  <c r="V67" i="162"/>
  <c r="U67" i="162"/>
  <c r="T67" i="162"/>
  <c r="B67" i="162"/>
  <c r="S67" i="162" s="1"/>
  <c r="AP66" i="162"/>
  <c r="W66" i="162"/>
  <c r="V66" i="162"/>
  <c r="U66" i="162"/>
  <c r="T66" i="162"/>
  <c r="B66" i="162"/>
  <c r="AU66" i="162" s="1"/>
  <c r="AP65" i="162"/>
  <c r="W65" i="162"/>
  <c r="V65" i="162"/>
  <c r="U65" i="162"/>
  <c r="T65" i="162"/>
  <c r="B65" i="162"/>
  <c r="AK65" i="162" s="1"/>
  <c r="W64" i="162"/>
  <c r="V64" i="162"/>
  <c r="U64" i="162"/>
  <c r="T64" i="162"/>
  <c r="B64" i="162"/>
  <c r="AP64" i="162" s="1"/>
  <c r="W63" i="162"/>
  <c r="V63" i="162"/>
  <c r="U63" i="162"/>
  <c r="T63" i="162"/>
  <c r="B63" i="162"/>
  <c r="AU63" i="162" s="1"/>
  <c r="AP62" i="162"/>
  <c r="W62" i="162"/>
  <c r="V62" i="162"/>
  <c r="U62" i="162"/>
  <c r="T62" i="162"/>
  <c r="B62" i="162"/>
  <c r="AU62" i="162" s="1"/>
  <c r="W61" i="162"/>
  <c r="V61" i="162"/>
  <c r="U61" i="162"/>
  <c r="T61" i="162"/>
  <c r="B61" i="162"/>
  <c r="S61" i="162" s="1"/>
  <c r="W60" i="162"/>
  <c r="V60" i="162"/>
  <c r="U60" i="162"/>
  <c r="T60" i="162"/>
  <c r="B60" i="162"/>
  <c r="AU60" i="162" s="1"/>
  <c r="W83" i="162"/>
  <c r="V83" i="162"/>
  <c r="U83" i="162"/>
  <c r="T83" i="162"/>
  <c r="B83" i="162"/>
  <c r="AU83" i="162" s="1"/>
  <c r="W82" i="162"/>
  <c r="V82" i="162"/>
  <c r="U82" i="162"/>
  <c r="T82" i="162"/>
  <c r="B82" i="162"/>
  <c r="S82" i="162" s="1"/>
  <c r="W81" i="162"/>
  <c r="V81" i="162"/>
  <c r="U81" i="162"/>
  <c r="T81" i="162"/>
  <c r="B81" i="162"/>
  <c r="AU81" i="162" s="1"/>
  <c r="W80" i="162"/>
  <c r="V80" i="162"/>
  <c r="U80" i="162"/>
  <c r="T80" i="162"/>
  <c r="B80" i="162"/>
  <c r="S80" i="162" s="1"/>
  <c r="W79" i="162"/>
  <c r="V79" i="162"/>
  <c r="U79" i="162"/>
  <c r="T79" i="162"/>
  <c r="B79" i="162"/>
  <c r="S79" i="162" s="1"/>
  <c r="W78" i="162"/>
  <c r="V78" i="162"/>
  <c r="U78" i="162"/>
  <c r="T78" i="162"/>
  <c r="B78" i="162"/>
  <c r="AU78" i="162" s="1"/>
  <c r="W77" i="162"/>
  <c r="V77" i="162"/>
  <c r="U77" i="162"/>
  <c r="T77" i="162"/>
  <c r="B77" i="162"/>
  <c r="AK77" i="162" s="1"/>
  <c r="W76" i="162"/>
  <c r="V76" i="162"/>
  <c r="U76" i="162"/>
  <c r="T76" i="162"/>
  <c r="B76" i="162"/>
  <c r="AP76" i="162" s="1"/>
  <c r="AP75" i="162"/>
  <c r="AK75" i="162"/>
  <c r="W75" i="162"/>
  <c r="V75" i="162"/>
  <c r="U75" i="162"/>
  <c r="T75" i="162"/>
  <c r="B75" i="162"/>
  <c r="AU75" i="162" s="1"/>
  <c r="W74" i="162"/>
  <c r="V74" i="162"/>
  <c r="U74" i="162"/>
  <c r="T74" i="162"/>
  <c r="B74" i="162"/>
  <c r="S74" i="162" s="1"/>
  <c r="W73" i="162"/>
  <c r="V73" i="162"/>
  <c r="U73" i="162"/>
  <c r="T73" i="162"/>
  <c r="B73" i="162"/>
  <c r="S73" i="162" s="1"/>
  <c r="W72" i="162"/>
  <c r="V72" i="162"/>
  <c r="U72" i="162"/>
  <c r="T72" i="162"/>
  <c r="B72" i="162"/>
  <c r="S72" i="162" s="1"/>
  <c r="W95" i="162"/>
  <c r="V95" i="162"/>
  <c r="U95" i="162"/>
  <c r="T95" i="162"/>
  <c r="B95" i="162"/>
  <c r="AU95" i="162" s="1"/>
  <c r="W94" i="162"/>
  <c r="V94" i="162"/>
  <c r="U94" i="162"/>
  <c r="T94" i="162"/>
  <c r="B94" i="162"/>
  <c r="S94" i="162" s="1"/>
  <c r="W93" i="162"/>
  <c r="V93" i="162"/>
  <c r="U93" i="162"/>
  <c r="T93" i="162"/>
  <c r="B93" i="162"/>
  <c r="S93" i="162" s="1"/>
  <c r="W92" i="162"/>
  <c r="V92" i="162"/>
  <c r="U92" i="162"/>
  <c r="T92" i="162"/>
  <c r="B92" i="162"/>
  <c r="S92" i="162" s="1"/>
  <c r="W91" i="162"/>
  <c r="V91" i="162"/>
  <c r="U91" i="162"/>
  <c r="T91" i="162"/>
  <c r="B91" i="162"/>
  <c r="S91" i="162" s="1"/>
  <c r="W90" i="162"/>
  <c r="V90" i="162"/>
  <c r="U90" i="162"/>
  <c r="T90" i="162"/>
  <c r="B90" i="162"/>
  <c r="AU90" i="162" s="1"/>
  <c r="W89" i="162"/>
  <c r="V89" i="162"/>
  <c r="U89" i="162"/>
  <c r="T89" i="162"/>
  <c r="B89" i="162"/>
  <c r="AK89" i="162" s="1"/>
  <c r="W88" i="162"/>
  <c r="V88" i="162"/>
  <c r="U88" i="162"/>
  <c r="T88" i="162"/>
  <c r="B88" i="162"/>
  <c r="AP88" i="162" s="1"/>
  <c r="W87" i="162"/>
  <c r="V87" i="162"/>
  <c r="U87" i="162"/>
  <c r="T87" i="162"/>
  <c r="B87" i="162"/>
  <c r="AU87" i="162" s="1"/>
  <c r="W86" i="162"/>
  <c r="V86" i="162"/>
  <c r="U86" i="162"/>
  <c r="T86" i="162"/>
  <c r="B86" i="162"/>
  <c r="S86" i="162" s="1"/>
  <c r="AP85" i="162"/>
  <c r="W85" i="162"/>
  <c r="V85" i="162"/>
  <c r="U85" i="162"/>
  <c r="T85" i="162"/>
  <c r="B85" i="162"/>
  <c r="S85" i="162" s="1"/>
  <c r="W84" i="162"/>
  <c r="V84" i="162"/>
  <c r="U84" i="162"/>
  <c r="T84" i="162"/>
  <c r="B84" i="162"/>
  <c r="S84" i="162" s="1"/>
  <c r="W107" i="162"/>
  <c r="V107" i="162"/>
  <c r="U107" i="162"/>
  <c r="T107" i="162"/>
  <c r="B107" i="162"/>
  <c r="AU107" i="162" s="1"/>
  <c r="W106" i="162"/>
  <c r="V106" i="162"/>
  <c r="U106" i="162"/>
  <c r="T106" i="162"/>
  <c r="B106" i="162"/>
  <c r="S106" i="162" s="1"/>
  <c r="W105" i="162"/>
  <c r="V105" i="162"/>
  <c r="U105" i="162"/>
  <c r="T105" i="162"/>
  <c r="B105" i="162"/>
  <c r="S105" i="162" s="1"/>
  <c r="W104" i="162"/>
  <c r="V104" i="162"/>
  <c r="U104" i="162"/>
  <c r="T104" i="162"/>
  <c r="B104" i="162"/>
  <c r="S104" i="162" s="1"/>
  <c r="W103" i="162"/>
  <c r="V103" i="162"/>
  <c r="U103" i="162"/>
  <c r="T103" i="162"/>
  <c r="B103" i="162"/>
  <c r="AU103" i="162" s="1"/>
  <c r="W102" i="162"/>
  <c r="V102" i="162"/>
  <c r="U102" i="162"/>
  <c r="T102" i="162"/>
  <c r="B102" i="162"/>
  <c r="S102" i="162" s="1"/>
  <c r="W101" i="162"/>
  <c r="V101" i="162"/>
  <c r="U101" i="162"/>
  <c r="T101" i="162"/>
  <c r="B101" i="162"/>
  <c r="AK101" i="162" s="1"/>
  <c r="W100" i="162"/>
  <c r="V100" i="162"/>
  <c r="U100" i="162"/>
  <c r="T100" i="162"/>
  <c r="B100" i="162"/>
  <c r="AP100" i="162" s="1"/>
  <c r="W99" i="162"/>
  <c r="V99" i="162"/>
  <c r="U99" i="162"/>
  <c r="T99" i="162"/>
  <c r="B99" i="162"/>
  <c r="AU99" i="162" s="1"/>
  <c r="W98" i="162"/>
  <c r="V98" i="162"/>
  <c r="U98" i="162"/>
  <c r="T98" i="162"/>
  <c r="B98" i="162"/>
  <c r="S98" i="162" s="1"/>
  <c r="W97" i="162"/>
  <c r="V97" i="162"/>
  <c r="U97" i="162"/>
  <c r="T97" i="162"/>
  <c r="B97" i="162"/>
  <c r="S97" i="162" s="1"/>
  <c r="W96" i="162"/>
  <c r="V96" i="162"/>
  <c r="U96" i="162"/>
  <c r="T96" i="162"/>
  <c r="B96" i="162"/>
  <c r="S96" i="162" s="1"/>
  <c r="W119" i="162"/>
  <c r="V119" i="162"/>
  <c r="U119" i="162"/>
  <c r="T119" i="162"/>
  <c r="B119" i="162"/>
  <c r="AU119" i="162" s="1"/>
  <c r="W118" i="162"/>
  <c r="V118" i="162"/>
  <c r="U118" i="162"/>
  <c r="T118" i="162"/>
  <c r="B118" i="162"/>
  <c r="AU118" i="162" s="1"/>
  <c r="W117" i="162"/>
  <c r="V117" i="162"/>
  <c r="U117" i="162"/>
  <c r="T117" i="162"/>
  <c r="B117" i="162"/>
  <c r="AU117" i="162" s="1"/>
  <c r="W116" i="162"/>
  <c r="V116" i="162"/>
  <c r="U116" i="162"/>
  <c r="T116" i="162"/>
  <c r="B116" i="162"/>
  <c r="S116" i="162" s="1"/>
  <c r="W115" i="162"/>
  <c r="V115" i="162"/>
  <c r="U115" i="162"/>
  <c r="T115" i="162"/>
  <c r="B115" i="162"/>
  <c r="AU115" i="162" s="1"/>
  <c r="W114" i="162"/>
  <c r="V114" i="162"/>
  <c r="U114" i="162"/>
  <c r="T114" i="162"/>
  <c r="B114" i="162"/>
  <c r="S114" i="162" s="1"/>
  <c r="W113" i="162"/>
  <c r="V113" i="162"/>
  <c r="U113" i="162"/>
  <c r="T113" i="162"/>
  <c r="B113" i="162"/>
  <c r="AK113" i="162" s="1"/>
  <c r="W112" i="162"/>
  <c r="V112" i="162"/>
  <c r="U112" i="162"/>
  <c r="T112" i="162"/>
  <c r="B112" i="162"/>
  <c r="AP112" i="162" s="1"/>
  <c r="W111" i="162"/>
  <c r="V111" i="162"/>
  <c r="U111" i="162"/>
  <c r="T111" i="162"/>
  <c r="B111" i="162"/>
  <c r="AU111" i="162" s="1"/>
  <c r="W110" i="162"/>
  <c r="V110" i="162"/>
  <c r="U110" i="162"/>
  <c r="T110" i="162"/>
  <c r="B110" i="162"/>
  <c r="AU110" i="162" s="1"/>
  <c r="W109" i="162"/>
  <c r="V109" i="162"/>
  <c r="U109" i="162"/>
  <c r="T109" i="162"/>
  <c r="B109" i="162"/>
  <c r="S109" i="162" s="1"/>
  <c r="W108" i="162"/>
  <c r="V108" i="162"/>
  <c r="U108" i="162"/>
  <c r="T108" i="162"/>
  <c r="B108" i="162"/>
  <c r="S108" i="162" s="1"/>
  <c r="W144" i="162"/>
  <c r="V144" i="162"/>
  <c r="U144" i="162"/>
  <c r="T144" i="162"/>
  <c r="B144" i="162"/>
  <c r="AU144" i="162" s="1"/>
  <c r="W130" i="162"/>
  <c r="V130" i="162"/>
  <c r="U130" i="162"/>
  <c r="T130" i="162"/>
  <c r="B130" i="162"/>
  <c r="S130" i="162" s="1"/>
  <c r="W129" i="162"/>
  <c r="V129" i="162"/>
  <c r="U129" i="162"/>
  <c r="T129" i="162"/>
  <c r="B129" i="162"/>
  <c r="AU129" i="162" s="1"/>
  <c r="W128" i="162"/>
  <c r="V128" i="162"/>
  <c r="U128" i="162"/>
  <c r="T128" i="162"/>
  <c r="B128" i="162"/>
  <c r="S128" i="162" s="1"/>
  <c r="W127" i="162"/>
  <c r="V127" i="162"/>
  <c r="U127" i="162"/>
  <c r="T127" i="162"/>
  <c r="B127" i="162"/>
  <c r="S127" i="162" s="1"/>
  <c r="W126" i="162"/>
  <c r="V126" i="162"/>
  <c r="U126" i="162"/>
  <c r="T126" i="162"/>
  <c r="B126" i="162"/>
  <c r="S126" i="162" s="1"/>
  <c r="W125" i="162"/>
  <c r="V125" i="162"/>
  <c r="U125" i="162"/>
  <c r="T125" i="162"/>
  <c r="B125" i="162"/>
  <c r="AK125" i="162" s="1"/>
  <c r="W124" i="162"/>
  <c r="V124" i="162"/>
  <c r="U124" i="162"/>
  <c r="T124" i="162"/>
  <c r="B124" i="162"/>
  <c r="AP124" i="162" s="1"/>
  <c r="W123" i="162"/>
  <c r="V123" i="162"/>
  <c r="U123" i="162"/>
  <c r="T123" i="162"/>
  <c r="B123" i="162"/>
  <c r="AU123" i="162" s="1"/>
  <c r="W122" i="162"/>
  <c r="V122" i="162"/>
  <c r="U122" i="162"/>
  <c r="T122" i="162"/>
  <c r="B122" i="162"/>
  <c r="S122" i="162" s="1"/>
  <c r="W121" i="162"/>
  <c r="V121" i="162"/>
  <c r="U121" i="162"/>
  <c r="T121" i="162"/>
  <c r="B121" i="162"/>
  <c r="AU121" i="162" s="1"/>
  <c r="W120" i="162"/>
  <c r="V120" i="162"/>
  <c r="U120" i="162"/>
  <c r="T120" i="162"/>
  <c r="B120" i="162"/>
  <c r="S120" i="162" s="1"/>
  <c r="W155" i="162"/>
  <c r="V155" i="162"/>
  <c r="U155" i="162"/>
  <c r="T155" i="162"/>
  <c r="B155" i="162"/>
  <c r="S155" i="162" s="1"/>
  <c r="W154" i="162"/>
  <c r="V154" i="162"/>
  <c r="U154" i="162"/>
  <c r="T154" i="162"/>
  <c r="B154" i="162"/>
  <c r="AU154" i="162" s="1"/>
  <c r="W153" i="162"/>
  <c r="V153" i="162"/>
  <c r="U153" i="162"/>
  <c r="T153" i="162"/>
  <c r="B153" i="162"/>
  <c r="AU153" i="162" s="1"/>
  <c r="W152" i="162"/>
  <c r="V152" i="162"/>
  <c r="U152" i="162"/>
  <c r="T152" i="162"/>
  <c r="B152" i="162"/>
  <c r="S152" i="162" s="1"/>
  <c r="W151" i="162"/>
  <c r="V151" i="162"/>
  <c r="U151" i="162"/>
  <c r="T151" i="162"/>
  <c r="B151" i="162"/>
  <c r="S151" i="162" s="1"/>
  <c r="W150" i="162"/>
  <c r="V150" i="162"/>
  <c r="U150" i="162"/>
  <c r="T150" i="162"/>
  <c r="B150" i="162"/>
  <c r="AK150" i="162" s="1"/>
  <c r="W149" i="162"/>
  <c r="V149" i="162"/>
  <c r="U149" i="162"/>
  <c r="T149" i="162"/>
  <c r="B149" i="162"/>
  <c r="AP149" i="162" s="1"/>
  <c r="W148" i="162"/>
  <c r="V148" i="162"/>
  <c r="U148" i="162"/>
  <c r="T148" i="162"/>
  <c r="B148" i="162"/>
  <c r="AU148" i="162" s="1"/>
  <c r="W147" i="162"/>
  <c r="V147" i="162"/>
  <c r="U147" i="162"/>
  <c r="T147" i="162"/>
  <c r="B147" i="162"/>
  <c r="AU147" i="162" s="1"/>
  <c r="W146" i="162"/>
  <c r="V146" i="162"/>
  <c r="U146" i="162"/>
  <c r="T146" i="162"/>
  <c r="B146" i="162"/>
  <c r="S146" i="162" s="1"/>
  <c r="W145" i="162"/>
  <c r="V145" i="162"/>
  <c r="U145" i="162"/>
  <c r="T145" i="162"/>
  <c r="B145" i="162"/>
  <c r="S145" i="162" s="1"/>
  <c r="W156" i="162"/>
  <c r="V156" i="162"/>
  <c r="U156" i="162"/>
  <c r="T156" i="162"/>
  <c r="B156" i="162"/>
  <c r="S156" i="162" s="1"/>
  <c r="W35" i="162"/>
  <c r="V35" i="162"/>
  <c r="U35" i="162"/>
  <c r="T35" i="162"/>
  <c r="B35" i="162"/>
  <c r="AU35" i="162" s="1"/>
  <c r="W34" i="162"/>
  <c r="V34" i="162"/>
  <c r="U34" i="162"/>
  <c r="T34" i="162"/>
  <c r="B34" i="162"/>
  <c r="AU34" i="162" s="1"/>
  <c r="W33" i="162"/>
  <c r="V33" i="162"/>
  <c r="U33" i="162"/>
  <c r="T33" i="162"/>
  <c r="B33" i="162"/>
  <c r="S33" i="162" s="1"/>
  <c r="W32" i="162"/>
  <c r="V32" i="162"/>
  <c r="U32" i="162"/>
  <c r="T32" i="162"/>
  <c r="B32" i="162"/>
  <c r="AU32" i="162" s="1"/>
  <c r="W31" i="162"/>
  <c r="V31" i="162"/>
  <c r="U31" i="162"/>
  <c r="T31" i="162"/>
  <c r="B31" i="162"/>
  <c r="S31" i="162" s="1"/>
  <c r="W30" i="162"/>
  <c r="V30" i="162"/>
  <c r="U30" i="162"/>
  <c r="T30" i="162"/>
  <c r="B30" i="162"/>
  <c r="S30" i="162" s="1"/>
  <c r="W29" i="162"/>
  <c r="V29" i="162"/>
  <c r="U29" i="162"/>
  <c r="T29" i="162"/>
  <c r="B29" i="162"/>
  <c r="AK29" i="162" s="1"/>
  <c r="W28" i="162"/>
  <c r="V28" i="162"/>
  <c r="U28" i="162"/>
  <c r="T28" i="162"/>
  <c r="B28" i="162"/>
  <c r="AP28" i="162" s="1"/>
  <c r="W27" i="162"/>
  <c r="V27" i="162"/>
  <c r="U27" i="162"/>
  <c r="T27" i="162"/>
  <c r="B27" i="162"/>
  <c r="AU27" i="162" s="1"/>
  <c r="W26" i="162"/>
  <c r="V26" i="162"/>
  <c r="U26" i="162"/>
  <c r="T26" i="162"/>
  <c r="B26" i="162"/>
  <c r="AU26" i="162" s="1"/>
  <c r="W25" i="162"/>
  <c r="V25" i="162"/>
  <c r="U25" i="162"/>
  <c r="T25" i="162"/>
  <c r="B25" i="162"/>
  <c r="S25" i="162" s="1"/>
  <c r="W24" i="162"/>
  <c r="V24" i="162"/>
  <c r="U24" i="162"/>
  <c r="T24" i="162"/>
  <c r="B24" i="162"/>
  <c r="AU24" i="162" s="1"/>
  <c r="W23" i="162"/>
  <c r="V23" i="162"/>
  <c r="U23" i="162"/>
  <c r="T23" i="162"/>
  <c r="B23" i="162"/>
  <c r="S23" i="162" s="1"/>
  <c r="W22" i="162"/>
  <c r="V22" i="162"/>
  <c r="U22" i="162"/>
  <c r="T22" i="162"/>
  <c r="B22" i="162"/>
  <c r="S22" i="162" s="1"/>
  <c r="W21" i="162"/>
  <c r="V21" i="162"/>
  <c r="U21" i="162"/>
  <c r="T21" i="162"/>
  <c r="B21" i="162"/>
  <c r="AK21" i="162" s="1"/>
  <c r="W20" i="162"/>
  <c r="V20" i="162"/>
  <c r="U20" i="162"/>
  <c r="T20" i="162"/>
  <c r="B20" i="162"/>
  <c r="AP20" i="162" s="1"/>
  <c r="W19" i="162"/>
  <c r="V19" i="162"/>
  <c r="U19" i="162"/>
  <c r="T19" i="162"/>
  <c r="B19" i="162"/>
  <c r="AU19" i="162" s="1"/>
  <c r="W18" i="162"/>
  <c r="V18" i="162"/>
  <c r="U18" i="162"/>
  <c r="T18" i="162"/>
  <c r="B18" i="162"/>
  <c r="AU18" i="162" s="1"/>
  <c r="W17" i="162"/>
  <c r="V17" i="162"/>
  <c r="U17" i="162"/>
  <c r="T17" i="162"/>
  <c r="B17" i="162"/>
  <c r="S17" i="162" s="1"/>
  <c r="W16" i="162"/>
  <c r="V16" i="162"/>
  <c r="U16" i="162"/>
  <c r="T16" i="162"/>
  <c r="B16" i="162"/>
  <c r="AU16" i="162" s="1"/>
  <c r="W15" i="162"/>
  <c r="V15" i="162"/>
  <c r="U15" i="162"/>
  <c r="T15" i="162"/>
  <c r="B15" i="162"/>
  <c r="S15" i="162" s="1"/>
  <c r="W14" i="162"/>
  <c r="V14" i="162"/>
  <c r="U14" i="162"/>
  <c r="T14" i="162"/>
  <c r="B14" i="162"/>
  <c r="S14" i="162" s="1"/>
  <c r="AT12" i="162"/>
  <c r="AO12" i="162"/>
  <c r="AJ12" i="162"/>
  <c r="P12" i="162"/>
  <c r="D9" i="162"/>
  <c r="Q3" i="162"/>
  <c r="P2" i="162"/>
  <c r="W48" i="161"/>
  <c r="V48" i="161"/>
  <c r="U48" i="161"/>
  <c r="T48" i="161"/>
  <c r="B48" i="161"/>
  <c r="W47" i="161"/>
  <c r="V47" i="161"/>
  <c r="U47" i="161"/>
  <c r="T47" i="161"/>
  <c r="S47" i="161"/>
  <c r="B47" i="161"/>
  <c r="AU47" i="161" s="1"/>
  <c r="W46" i="161"/>
  <c r="V46" i="161"/>
  <c r="U46" i="161"/>
  <c r="T46" i="161"/>
  <c r="B46" i="161"/>
  <c r="AU46" i="161" s="1"/>
  <c r="W45" i="161"/>
  <c r="V45" i="161"/>
  <c r="U45" i="161"/>
  <c r="T45" i="161"/>
  <c r="B45" i="161"/>
  <c r="AK45" i="161" s="1"/>
  <c r="AK44" i="161"/>
  <c r="W44" i="161"/>
  <c r="V44" i="161"/>
  <c r="U44" i="161"/>
  <c r="T44" i="161"/>
  <c r="B44" i="161"/>
  <c r="AU44" i="161" s="1"/>
  <c r="AK43" i="161"/>
  <c r="W43" i="161"/>
  <c r="V43" i="161"/>
  <c r="U43" i="161"/>
  <c r="T43" i="161"/>
  <c r="S43" i="161"/>
  <c r="B43" i="161"/>
  <c r="W42" i="161"/>
  <c r="V42" i="161"/>
  <c r="U42" i="161"/>
  <c r="T42" i="161"/>
  <c r="B42" i="161"/>
  <c r="W41" i="161"/>
  <c r="V41" i="161"/>
  <c r="U41" i="161"/>
  <c r="T41" i="161"/>
  <c r="B41" i="161"/>
  <c r="W40" i="161"/>
  <c r="V40" i="161"/>
  <c r="U40" i="161"/>
  <c r="T40" i="161"/>
  <c r="B40" i="161"/>
  <c r="W39" i="161"/>
  <c r="V39" i="161"/>
  <c r="U39" i="161"/>
  <c r="T39" i="161"/>
  <c r="S39" i="161"/>
  <c r="B39" i="161"/>
  <c r="W38" i="161"/>
  <c r="V38" i="161"/>
  <c r="U38" i="161"/>
  <c r="T38" i="161"/>
  <c r="B38" i="161"/>
  <c r="W37" i="161"/>
  <c r="V37" i="161"/>
  <c r="U37" i="161"/>
  <c r="T37" i="161"/>
  <c r="B37" i="161"/>
  <c r="W36" i="161"/>
  <c r="V36" i="161"/>
  <c r="U36" i="161"/>
  <c r="T36" i="161"/>
  <c r="B36" i="161"/>
  <c r="AK35" i="161"/>
  <c r="W35" i="161"/>
  <c r="V35" i="161"/>
  <c r="U35" i="161"/>
  <c r="T35" i="161"/>
  <c r="S35" i="161"/>
  <c r="B35" i="161"/>
  <c r="AU35" i="161" s="1"/>
  <c r="AK34" i="161"/>
  <c r="W34" i="161"/>
  <c r="V34" i="161"/>
  <c r="U34" i="161"/>
  <c r="T34" i="161"/>
  <c r="B34" i="161"/>
  <c r="W33" i="161"/>
  <c r="V33" i="161"/>
  <c r="U33" i="161"/>
  <c r="T33" i="161"/>
  <c r="B33" i="161"/>
  <c r="AK33" i="161" s="1"/>
  <c r="AK32" i="161"/>
  <c r="W32" i="161"/>
  <c r="V32" i="161"/>
  <c r="U32" i="161"/>
  <c r="T32" i="161"/>
  <c r="S32" i="161"/>
  <c r="B32" i="161"/>
  <c r="W31" i="161"/>
  <c r="V31" i="161"/>
  <c r="U31" i="161"/>
  <c r="T31" i="161"/>
  <c r="S31" i="161"/>
  <c r="B31" i="161"/>
  <c r="AU31" i="161" s="1"/>
  <c r="W30" i="161"/>
  <c r="V30" i="161"/>
  <c r="U30" i="161"/>
  <c r="T30" i="161"/>
  <c r="B30" i="161"/>
  <c r="S30" i="161" s="1"/>
  <c r="W29" i="161"/>
  <c r="V29" i="161"/>
  <c r="U29" i="161"/>
  <c r="T29" i="161"/>
  <c r="B29" i="161"/>
  <c r="W28" i="161"/>
  <c r="V28" i="161"/>
  <c r="U28" i="161"/>
  <c r="T28" i="161"/>
  <c r="S28" i="161"/>
  <c r="B28" i="161"/>
  <c r="W27" i="161"/>
  <c r="V27" i="161"/>
  <c r="U27" i="161"/>
  <c r="T27" i="161"/>
  <c r="S27" i="161"/>
  <c r="B27" i="161"/>
  <c r="W26" i="161"/>
  <c r="V26" i="161"/>
  <c r="U26" i="161"/>
  <c r="T26" i="161"/>
  <c r="B26" i="161"/>
  <c r="AU26" i="161" s="1"/>
  <c r="AK25" i="161"/>
  <c r="W25" i="161"/>
  <c r="V25" i="161"/>
  <c r="U25" i="161"/>
  <c r="T25" i="161"/>
  <c r="B25" i="161"/>
  <c r="W24" i="161"/>
  <c r="V24" i="161"/>
  <c r="U24" i="161"/>
  <c r="T24" i="161"/>
  <c r="B24" i="161"/>
  <c r="AK24" i="161" s="1"/>
  <c r="W23" i="161"/>
  <c r="V23" i="161"/>
  <c r="U23" i="161"/>
  <c r="T23" i="161"/>
  <c r="B23" i="161"/>
  <c r="AK23" i="161" s="1"/>
  <c r="W22" i="161"/>
  <c r="V22" i="161"/>
  <c r="U22" i="161"/>
  <c r="T22" i="161"/>
  <c r="B22" i="161"/>
  <c r="AU22" i="161" s="1"/>
  <c r="W21" i="161"/>
  <c r="V21" i="161"/>
  <c r="U21" i="161"/>
  <c r="T21" i="161"/>
  <c r="B21" i="161"/>
  <c r="W20" i="161"/>
  <c r="V20" i="161"/>
  <c r="U20" i="161"/>
  <c r="T20" i="161"/>
  <c r="B20" i="161"/>
  <c r="W19" i="161"/>
  <c r="V19" i="161"/>
  <c r="U19" i="161"/>
  <c r="T19" i="161"/>
  <c r="B19" i="161"/>
  <c r="W18" i="161"/>
  <c r="V18" i="161"/>
  <c r="U18" i="161"/>
  <c r="T18" i="161"/>
  <c r="B18" i="161"/>
  <c r="AU18" i="161" s="1"/>
  <c r="AK17" i="161"/>
  <c r="W17" i="161"/>
  <c r="V17" i="161"/>
  <c r="U17" i="161"/>
  <c r="T17" i="161"/>
  <c r="S17" i="161"/>
  <c r="B17" i="161"/>
  <c r="W16" i="161"/>
  <c r="V16" i="161"/>
  <c r="U16" i="161"/>
  <c r="T16" i="161"/>
  <c r="B16" i="161"/>
  <c r="W15" i="161"/>
  <c r="V15" i="161"/>
  <c r="U15" i="161"/>
  <c r="T15" i="161"/>
  <c r="S15" i="161"/>
  <c r="B15" i="161"/>
  <c r="W14" i="161"/>
  <c r="V14" i="161"/>
  <c r="U14" i="161"/>
  <c r="T14" i="161"/>
  <c r="B14" i="161"/>
  <c r="AU14" i="161" s="1"/>
  <c r="AT12" i="161"/>
  <c r="AO12" i="161"/>
  <c r="AJ12" i="161"/>
  <c r="P12" i="161"/>
  <c r="D9" i="161"/>
  <c r="Q3" i="161"/>
  <c r="P2" i="161"/>
  <c r="W46" i="160"/>
  <c r="V46" i="160"/>
  <c r="U46" i="160"/>
  <c r="T46" i="160"/>
  <c r="B46" i="160"/>
  <c r="AU46" i="160" s="1"/>
  <c r="W48" i="160"/>
  <c r="V48" i="160"/>
  <c r="U48" i="160"/>
  <c r="T48" i="160"/>
  <c r="B48" i="160"/>
  <c r="AU48" i="160" s="1"/>
  <c r="W47" i="160"/>
  <c r="V47" i="160"/>
  <c r="U47" i="160"/>
  <c r="T47" i="160"/>
  <c r="B47" i="160"/>
  <c r="AU47" i="160" s="1"/>
  <c r="W45" i="160"/>
  <c r="V45" i="160"/>
  <c r="U45" i="160"/>
  <c r="T45" i="160"/>
  <c r="B45" i="160"/>
  <c r="AU45" i="160" s="1"/>
  <c r="W44" i="160"/>
  <c r="V44" i="160"/>
  <c r="U44" i="160"/>
  <c r="T44" i="160"/>
  <c r="B44" i="160"/>
  <c r="AU44" i="160" s="1"/>
  <c r="W43" i="160"/>
  <c r="V43" i="160"/>
  <c r="U43" i="160"/>
  <c r="T43" i="160"/>
  <c r="B43" i="160"/>
  <c r="W42" i="160"/>
  <c r="V42" i="160"/>
  <c r="U42" i="160"/>
  <c r="T42" i="160"/>
  <c r="B42" i="160"/>
  <c r="AU42" i="160" s="1"/>
  <c r="W41" i="160"/>
  <c r="V41" i="160"/>
  <c r="U41" i="160"/>
  <c r="T41" i="160"/>
  <c r="B41" i="160"/>
  <c r="AU41" i="160" s="1"/>
  <c r="W40" i="160"/>
  <c r="V40" i="160"/>
  <c r="U40" i="160"/>
  <c r="T40" i="160"/>
  <c r="B40" i="160"/>
  <c r="AU40" i="160" s="1"/>
  <c r="W39" i="160"/>
  <c r="V39" i="160"/>
  <c r="U39" i="160"/>
  <c r="T39" i="160"/>
  <c r="B39" i="160"/>
  <c r="AU39" i="160" s="1"/>
  <c r="W38" i="160"/>
  <c r="V38" i="160"/>
  <c r="U38" i="160"/>
  <c r="T38" i="160"/>
  <c r="B38" i="160"/>
  <c r="AU38" i="160" s="1"/>
  <c r="W37" i="160"/>
  <c r="V37" i="160"/>
  <c r="U37" i="160"/>
  <c r="T37" i="160"/>
  <c r="B37" i="160"/>
  <c r="AU37" i="160" s="1"/>
  <c r="W36" i="160"/>
  <c r="V36" i="160"/>
  <c r="U36" i="160"/>
  <c r="T36" i="160"/>
  <c r="B36" i="160"/>
  <c r="AU36" i="160" s="1"/>
  <c r="W35" i="160"/>
  <c r="V35" i="160"/>
  <c r="U35" i="160"/>
  <c r="T35" i="160"/>
  <c r="B35" i="160"/>
  <c r="W34" i="160"/>
  <c r="V34" i="160"/>
  <c r="U34" i="160"/>
  <c r="T34" i="160"/>
  <c r="B34" i="160"/>
  <c r="AU34" i="160" s="1"/>
  <c r="W33" i="160"/>
  <c r="V33" i="160"/>
  <c r="U33" i="160"/>
  <c r="T33" i="160"/>
  <c r="B33" i="160"/>
  <c r="AU33" i="160" s="1"/>
  <c r="W32" i="160"/>
  <c r="V32" i="160"/>
  <c r="U32" i="160"/>
  <c r="T32" i="160"/>
  <c r="B32" i="160"/>
  <c r="AU32" i="160" s="1"/>
  <c r="W31" i="160"/>
  <c r="V31" i="160"/>
  <c r="U31" i="160"/>
  <c r="T31" i="160"/>
  <c r="B31" i="160"/>
  <c r="W30" i="160"/>
  <c r="V30" i="160"/>
  <c r="U30" i="160"/>
  <c r="T30" i="160"/>
  <c r="B30" i="160"/>
  <c r="AU30" i="160" s="1"/>
  <c r="W29" i="160"/>
  <c r="V29" i="160"/>
  <c r="U29" i="160"/>
  <c r="T29" i="160"/>
  <c r="B29" i="160"/>
  <c r="AU29" i="160" s="1"/>
  <c r="W28" i="160"/>
  <c r="V28" i="160"/>
  <c r="U28" i="160"/>
  <c r="T28" i="160"/>
  <c r="B28" i="160"/>
  <c r="AU28" i="160" s="1"/>
  <c r="W27" i="160"/>
  <c r="V27" i="160"/>
  <c r="U27" i="160"/>
  <c r="T27" i="160"/>
  <c r="B27" i="160"/>
  <c r="W26" i="160"/>
  <c r="V26" i="160"/>
  <c r="U26" i="160"/>
  <c r="T26" i="160"/>
  <c r="B26" i="160"/>
  <c r="AU26" i="160" s="1"/>
  <c r="W25" i="160"/>
  <c r="V25" i="160"/>
  <c r="U25" i="160"/>
  <c r="T25" i="160"/>
  <c r="B25" i="160"/>
  <c r="AU25" i="160" s="1"/>
  <c r="W24" i="160"/>
  <c r="V24" i="160"/>
  <c r="U24" i="160"/>
  <c r="T24" i="160"/>
  <c r="B24" i="160"/>
  <c r="AU24" i="160" s="1"/>
  <c r="W23" i="160"/>
  <c r="V23" i="160"/>
  <c r="U23" i="160"/>
  <c r="T23" i="160"/>
  <c r="B23" i="160"/>
  <c r="W22" i="160"/>
  <c r="V22" i="160"/>
  <c r="U22" i="160"/>
  <c r="T22" i="160"/>
  <c r="B22" i="160"/>
  <c r="AU22" i="160" s="1"/>
  <c r="W21" i="160"/>
  <c r="V21" i="160"/>
  <c r="U21" i="160"/>
  <c r="T21" i="160"/>
  <c r="B21" i="160"/>
  <c r="AU21" i="160" s="1"/>
  <c r="W20" i="160"/>
  <c r="V20" i="160"/>
  <c r="U20" i="160"/>
  <c r="T20" i="160"/>
  <c r="B20" i="160"/>
  <c r="AU20" i="160" s="1"/>
  <c r="W19" i="160"/>
  <c r="V19" i="160"/>
  <c r="U19" i="160"/>
  <c r="T19" i="160"/>
  <c r="B19" i="160"/>
  <c r="W18" i="160"/>
  <c r="V18" i="160"/>
  <c r="U18" i="160"/>
  <c r="T18" i="160"/>
  <c r="B18" i="160"/>
  <c r="AU18" i="160" s="1"/>
  <c r="W17" i="160"/>
  <c r="V17" i="160"/>
  <c r="U17" i="160"/>
  <c r="T17" i="160"/>
  <c r="B17" i="160"/>
  <c r="AU17" i="160" s="1"/>
  <c r="W16" i="160"/>
  <c r="V16" i="160"/>
  <c r="U16" i="160"/>
  <c r="T16" i="160"/>
  <c r="B16" i="160"/>
  <c r="W15" i="160"/>
  <c r="V15" i="160"/>
  <c r="U15" i="160"/>
  <c r="T15" i="160"/>
  <c r="B15" i="160"/>
  <c r="AU15" i="160" s="1"/>
  <c r="W14" i="160"/>
  <c r="V14" i="160"/>
  <c r="U14" i="160"/>
  <c r="T14" i="160"/>
  <c r="B14" i="160"/>
  <c r="AU14" i="160" s="1"/>
  <c r="AT12" i="160"/>
  <c r="AO12" i="160"/>
  <c r="AJ12" i="160"/>
  <c r="P12" i="160"/>
  <c r="D9" i="160"/>
  <c r="Q3" i="160"/>
  <c r="P2" i="160"/>
  <c r="AQ10" i="25"/>
  <c r="AP16" i="161" l="1"/>
  <c r="AU16" i="161"/>
  <c r="AP36" i="161"/>
  <c r="AU36" i="161"/>
  <c r="AP15" i="161"/>
  <c r="AU15" i="161"/>
  <c r="S16" i="161"/>
  <c r="AP29" i="161"/>
  <c r="AU29" i="161"/>
  <c r="AP34" i="161"/>
  <c r="AU34" i="161"/>
  <c r="AP38" i="161"/>
  <c r="AU38" i="161"/>
  <c r="AP41" i="161"/>
  <c r="AU41" i="161"/>
  <c r="AP42" i="161"/>
  <c r="AU42" i="161"/>
  <c r="AP19" i="161"/>
  <c r="AU19" i="161"/>
  <c r="AP25" i="161"/>
  <c r="AU25" i="161"/>
  <c r="S29" i="161"/>
  <c r="AP33" i="161"/>
  <c r="AU33" i="161"/>
  <c r="S34" i="161"/>
  <c r="AP45" i="161"/>
  <c r="AU45" i="161"/>
  <c r="AP30" i="161"/>
  <c r="AU30" i="161"/>
  <c r="AP28" i="161"/>
  <c r="AU28" i="161"/>
  <c r="AP32" i="161"/>
  <c r="AU32" i="161"/>
  <c r="S33" i="161"/>
  <c r="S45" i="161"/>
  <c r="AP20" i="161"/>
  <c r="AU20" i="161"/>
  <c r="AP37" i="161"/>
  <c r="AU37" i="161"/>
  <c r="AP40" i="161"/>
  <c r="AU40" i="161"/>
  <c r="AK42" i="161"/>
  <c r="AP48" i="161"/>
  <c r="AU48" i="161"/>
  <c r="AP21" i="161"/>
  <c r="AU21" i="161"/>
  <c r="AP24" i="161"/>
  <c r="AU24" i="161"/>
  <c r="AK16" i="161"/>
  <c r="AP27" i="161"/>
  <c r="AU27" i="161"/>
  <c r="AP43" i="161"/>
  <c r="AU43" i="161"/>
  <c r="AK15" i="161"/>
  <c r="AP17" i="161"/>
  <c r="AU17" i="161"/>
  <c r="AP23" i="161"/>
  <c r="AU23" i="161"/>
  <c r="AP39" i="161"/>
  <c r="AU39" i="161"/>
  <c r="AK41" i="161"/>
  <c r="S24" i="160"/>
  <c r="AK39" i="160"/>
  <c r="AK30" i="160"/>
  <c r="S39" i="160"/>
  <c r="AP35" i="160"/>
  <c r="AU35" i="160"/>
  <c r="AK23" i="160"/>
  <c r="AU23" i="160"/>
  <c r="S32" i="160"/>
  <c r="AK31" i="160"/>
  <c r="AU31" i="160"/>
  <c r="AP43" i="160"/>
  <c r="AU43" i="160"/>
  <c r="AK38" i="160"/>
  <c r="AK15" i="160"/>
  <c r="AP19" i="160"/>
  <c r="AU19" i="160"/>
  <c r="AK16" i="160"/>
  <c r="AU16" i="160"/>
  <c r="S19" i="160"/>
  <c r="AP27" i="160"/>
  <c r="AU27" i="160"/>
  <c r="S15" i="160"/>
  <c r="AP15" i="160"/>
  <c r="AK21" i="160"/>
  <c r="AP21" i="160"/>
  <c r="S25" i="160"/>
  <c r="AP25" i="160"/>
  <c r="AK28" i="160"/>
  <c r="AP28" i="160"/>
  <c r="S33" i="160"/>
  <c r="AP33" i="160"/>
  <c r="AK36" i="160"/>
  <c r="AP36" i="160"/>
  <c r="AK44" i="160"/>
  <c r="AP44" i="160"/>
  <c r="S48" i="160"/>
  <c r="AP48" i="160"/>
  <c r="AP46" i="160"/>
  <c r="AP24" i="160"/>
  <c r="AP32" i="160"/>
  <c r="AP40" i="160"/>
  <c r="AP16" i="160"/>
  <c r="S23" i="160"/>
  <c r="AP23" i="160"/>
  <c r="S27" i="160"/>
  <c r="S31" i="160"/>
  <c r="AP31" i="160"/>
  <c r="AP39" i="160"/>
  <c r="S43" i="160"/>
  <c r="AP47" i="160"/>
  <c r="S30" i="160"/>
  <c r="AP30" i="160"/>
  <c r="S38" i="160"/>
  <c r="AP38" i="160"/>
  <c r="AP42" i="160"/>
  <c r="AK20" i="160"/>
  <c r="AP20" i="160"/>
  <c r="S16" i="160"/>
  <c r="AP26" i="160"/>
  <c r="AP34" i="160"/>
  <c r="S42" i="160"/>
  <c r="S45" i="160"/>
  <c r="AP45" i="160"/>
  <c r="S22" i="160"/>
  <c r="AP22" i="160"/>
  <c r="S29" i="160"/>
  <c r="AP29" i="160"/>
  <c r="S34" i="160"/>
  <c r="S37" i="160"/>
  <c r="AP37" i="160"/>
  <c r="S17" i="160"/>
  <c r="AP17" i="160"/>
  <c r="S14" i="160"/>
  <c r="AP14" i="160"/>
  <c r="AP18" i="160"/>
  <c r="AK24" i="160"/>
  <c r="AK32" i="160"/>
  <c r="S41" i="160"/>
  <c r="AP41" i="160"/>
  <c r="S19" i="161"/>
  <c r="S20" i="161"/>
  <c r="S21" i="161"/>
  <c r="AK27" i="161"/>
  <c r="AK28" i="161"/>
  <c r="AK29" i="161"/>
  <c r="AK30" i="161"/>
  <c r="AP35" i="161"/>
  <c r="S36" i="161"/>
  <c r="S37" i="161"/>
  <c r="S38" i="161"/>
  <c r="S18" i="161"/>
  <c r="AP18" i="161"/>
  <c r="AP31" i="161"/>
  <c r="S46" i="161"/>
  <c r="AP46" i="161"/>
  <c r="S26" i="161"/>
  <c r="AP26" i="161"/>
  <c r="S44" i="161"/>
  <c r="AP44" i="161"/>
  <c r="AK19" i="161"/>
  <c r="AK20" i="161"/>
  <c r="AK21" i="161"/>
  <c r="S23" i="161"/>
  <c r="S24" i="161"/>
  <c r="S25" i="161"/>
  <c r="AK36" i="161"/>
  <c r="AK37" i="161"/>
  <c r="AK38" i="161"/>
  <c r="AK39" i="161"/>
  <c r="S41" i="161"/>
  <c r="S42" i="161"/>
  <c r="S14" i="161"/>
  <c r="AP14" i="161"/>
  <c r="S22" i="161"/>
  <c r="AP22" i="161"/>
  <c r="AP47" i="161"/>
  <c r="AP36" i="162"/>
  <c r="AK38" i="162"/>
  <c r="AK84" i="162"/>
  <c r="AK37" i="162"/>
  <c r="AP49" i="162"/>
  <c r="AP84" i="162"/>
  <c r="AP37" i="162"/>
  <c r="AP99" i="162"/>
  <c r="AP54" i="162"/>
  <c r="AP70" i="162"/>
  <c r="AK43" i="162"/>
  <c r="AU79" i="162"/>
  <c r="AK50" i="162"/>
  <c r="AK42" i="162"/>
  <c r="AP43" i="162"/>
  <c r="AP50" i="162"/>
  <c r="AP42" i="162"/>
  <c r="AP14" i="163"/>
  <c r="AK24" i="163"/>
  <c r="AK40" i="163"/>
  <c r="AK47" i="163"/>
  <c r="AU76" i="163"/>
  <c r="AU18" i="163"/>
  <c r="AK56" i="163"/>
  <c r="S73" i="163"/>
  <c r="AP56" i="163"/>
  <c r="AK15" i="163"/>
  <c r="AP48" i="163"/>
  <c r="AP64" i="163"/>
  <c r="AK80" i="163"/>
  <c r="AK81" i="163"/>
  <c r="AK14" i="163"/>
  <c r="AP54" i="163"/>
  <c r="AK63" i="163"/>
  <c r="AP80" i="163"/>
  <c r="AP81" i="163"/>
  <c r="AP56" i="162"/>
  <c r="AK59" i="162"/>
  <c r="AK44" i="162"/>
  <c r="AP59" i="162"/>
  <c r="AP44" i="162"/>
  <c r="AU52" i="162"/>
  <c r="AK18" i="161"/>
  <c r="AK26" i="161"/>
  <c r="S40" i="161"/>
  <c r="S48" i="161"/>
  <c r="AK14" i="161"/>
  <c r="AK22" i="161"/>
  <c r="AK46" i="161"/>
  <c r="AK31" i="161"/>
  <c r="AK47" i="161"/>
  <c r="AK40" i="161"/>
  <c r="AK48" i="161"/>
  <c r="S46" i="160"/>
  <c r="AK22" i="160"/>
  <c r="AK48" i="160"/>
  <c r="AK47" i="160"/>
  <c r="AK46" i="160"/>
  <c r="AU26" i="163"/>
  <c r="AK31" i="163"/>
  <c r="AP37" i="163"/>
  <c r="AP53" i="163"/>
  <c r="AK71" i="163"/>
  <c r="AK25" i="163"/>
  <c r="AP31" i="163"/>
  <c r="AP43" i="163"/>
  <c r="AP59" i="163"/>
  <c r="AK65" i="163"/>
  <c r="S67" i="163"/>
  <c r="AK70" i="163"/>
  <c r="AP25" i="163"/>
  <c r="S27" i="163"/>
  <c r="S33" i="163"/>
  <c r="S49" i="163"/>
  <c r="S54" i="163"/>
  <c r="AP65" i="163"/>
  <c r="AP70" i="163"/>
  <c r="S83" i="163"/>
  <c r="AP15" i="163"/>
  <c r="AP22" i="163"/>
  <c r="S25" i="163"/>
  <c r="AP35" i="163"/>
  <c r="AK41" i="163"/>
  <c r="S43" i="163"/>
  <c r="AP51" i="163"/>
  <c r="AK57" i="163"/>
  <c r="S59" i="163"/>
  <c r="AK62" i="163"/>
  <c r="S65" i="163"/>
  <c r="S70" i="163"/>
  <c r="S17" i="163"/>
  <c r="AU28" i="163"/>
  <c r="AK39" i="163"/>
  <c r="AP41" i="163"/>
  <c r="AP57" i="163"/>
  <c r="AP61" i="163"/>
  <c r="AP62" i="163"/>
  <c r="AK78" i="163"/>
  <c r="AK84" i="163"/>
  <c r="AU20" i="163"/>
  <c r="AK38" i="163"/>
  <c r="AP39" i="163"/>
  <c r="AK55" i="163"/>
  <c r="AP67" i="163"/>
  <c r="AK72" i="163"/>
  <c r="AK73" i="163"/>
  <c r="AP78" i="163"/>
  <c r="AP84" i="163"/>
  <c r="AP27" i="163"/>
  <c r="AK32" i="163"/>
  <c r="AK33" i="163"/>
  <c r="S35" i="163"/>
  <c r="AP38" i="163"/>
  <c r="S41" i="163"/>
  <c r="AK48" i="163"/>
  <c r="AK49" i="163"/>
  <c r="S51" i="163"/>
  <c r="AK54" i="163"/>
  <c r="S57" i="163"/>
  <c r="AU60" i="163"/>
  <c r="S62" i="163"/>
  <c r="AP72" i="163"/>
  <c r="AP73" i="163"/>
  <c r="AP77" i="163"/>
  <c r="AP83" i="163"/>
  <c r="S20" i="163"/>
  <c r="AU29" i="163"/>
  <c r="S36" i="163"/>
  <c r="AU37" i="163"/>
  <c r="S44" i="163"/>
  <c r="AU45" i="163"/>
  <c r="S52" i="163"/>
  <c r="AU53" i="163"/>
  <c r="S60" i="163"/>
  <c r="AU61" i="163"/>
  <c r="S68" i="163"/>
  <c r="AU69" i="163"/>
  <c r="S76" i="163"/>
  <c r="AU77" i="163"/>
  <c r="AU14" i="163"/>
  <c r="S21" i="163"/>
  <c r="AU22" i="163"/>
  <c r="S29" i="163"/>
  <c r="AU30" i="163"/>
  <c r="S37" i="163"/>
  <c r="AU38" i="163"/>
  <c r="S45" i="163"/>
  <c r="AU46" i="163"/>
  <c r="AP47" i="163"/>
  <c r="S53" i="163"/>
  <c r="AP55" i="163"/>
  <c r="S61" i="163"/>
  <c r="AP63" i="163"/>
  <c r="S69" i="163"/>
  <c r="AP71" i="163"/>
  <c r="S77" i="163"/>
  <c r="AU78" i="163"/>
  <c r="AP79" i="163"/>
  <c r="S28" i="163"/>
  <c r="AU15" i="163"/>
  <c r="AU23" i="163"/>
  <c r="AU31" i="163"/>
  <c r="AU39" i="163"/>
  <c r="AU47" i="163"/>
  <c r="AU55" i="163"/>
  <c r="AU63" i="163"/>
  <c r="AU71" i="163"/>
  <c r="AU79" i="163"/>
  <c r="AU44" i="163"/>
  <c r="AU16" i="163"/>
  <c r="AK18" i="163"/>
  <c r="AU24" i="163"/>
  <c r="AK26" i="163"/>
  <c r="AU32" i="163"/>
  <c r="AK34" i="163"/>
  <c r="AU40" i="163"/>
  <c r="AK42" i="163"/>
  <c r="AU48" i="163"/>
  <c r="AK50" i="163"/>
  <c r="AU56" i="163"/>
  <c r="AK58" i="163"/>
  <c r="AU64" i="163"/>
  <c r="AK66" i="163"/>
  <c r="AU72" i="163"/>
  <c r="AK74" i="163"/>
  <c r="AU80" i="163"/>
  <c r="AK82" i="163"/>
  <c r="AU84" i="163"/>
  <c r="AP18" i="163"/>
  <c r="AK19" i="163"/>
  <c r="AP26" i="163"/>
  <c r="AK27" i="163"/>
  <c r="AP34" i="163"/>
  <c r="AK35" i="163"/>
  <c r="AP42" i="163"/>
  <c r="AK43" i="163"/>
  <c r="AP50" i="163"/>
  <c r="AK51" i="163"/>
  <c r="AP58" i="163"/>
  <c r="AK59" i="163"/>
  <c r="AP66" i="163"/>
  <c r="AK67" i="163"/>
  <c r="AP74" i="163"/>
  <c r="AK75" i="163"/>
  <c r="AP82" i="163"/>
  <c r="AK83" i="163"/>
  <c r="AK20" i="163"/>
  <c r="AK28" i="163"/>
  <c r="AU34" i="163"/>
  <c r="AK36" i="163"/>
  <c r="AU42" i="163"/>
  <c r="AK44" i="163"/>
  <c r="AU50" i="163"/>
  <c r="AK52" i="163"/>
  <c r="AU58" i="163"/>
  <c r="AK60" i="163"/>
  <c r="AU66" i="163"/>
  <c r="AK68" i="163"/>
  <c r="AU74" i="163"/>
  <c r="AK76" i="163"/>
  <c r="AU82" i="163"/>
  <c r="AK85" i="162"/>
  <c r="AK91" i="162"/>
  <c r="AK51" i="162"/>
  <c r="AP39" i="162"/>
  <c r="AP51" i="162"/>
  <c r="S47" i="162"/>
  <c r="S51" i="162"/>
  <c r="S39" i="162"/>
  <c r="AP68" i="162"/>
  <c r="AK58" i="162"/>
  <c r="AP41" i="162"/>
  <c r="S45" i="162"/>
  <c r="AP53" i="162"/>
  <c r="AK57" i="162"/>
  <c r="AP58" i="162"/>
  <c r="S37" i="162"/>
  <c r="AU41" i="162"/>
  <c r="AK56" i="162"/>
  <c r="AP57" i="162"/>
  <c r="AU40" i="162"/>
  <c r="S41" i="162"/>
  <c r="AU42" i="162"/>
  <c r="S54" i="162"/>
  <c r="AU43" i="162"/>
  <c r="S40" i="162"/>
  <c r="AU36" i="162"/>
  <c r="AU44" i="162"/>
  <c r="AK60" i="162"/>
  <c r="AU49" i="162"/>
  <c r="S59" i="162"/>
  <c r="AP38" i="162"/>
  <c r="AK39" i="162"/>
  <c r="AP46" i="162"/>
  <c r="AK47" i="162"/>
  <c r="AK83" i="162"/>
  <c r="AP60" i="162"/>
  <c r="AK67" i="162"/>
  <c r="AK71" i="162"/>
  <c r="AK55" i="162"/>
  <c r="AU38" i="162"/>
  <c r="AK40" i="162"/>
  <c r="AU46" i="162"/>
  <c r="AP47" i="162"/>
  <c r="AP89" i="162"/>
  <c r="AP83" i="162"/>
  <c r="AK66" i="162"/>
  <c r="AK70" i="162"/>
  <c r="AK54" i="162"/>
  <c r="S52" i="162"/>
  <c r="AU53" i="162"/>
  <c r="S62" i="162"/>
  <c r="S63" i="162"/>
  <c r="S68" i="162"/>
  <c r="S53" i="162"/>
  <c r="AP55" i="162"/>
  <c r="AU55" i="162"/>
  <c r="AU48" i="162"/>
  <c r="AU56" i="162"/>
  <c r="S75" i="162"/>
  <c r="S66" i="162"/>
  <c r="AP117" i="162"/>
  <c r="AP87" i="162"/>
  <c r="AK81" i="162"/>
  <c r="S83" i="162"/>
  <c r="S60" i="162"/>
  <c r="AU57" i="162"/>
  <c r="AK90" i="162"/>
  <c r="AK72" i="162"/>
  <c r="AK79" i="162"/>
  <c r="AK80" i="162"/>
  <c r="AP81" i="162"/>
  <c r="S71" i="162"/>
  <c r="AU50" i="162"/>
  <c r="AK52" i="162"/>
  <c r="AU58" i="162"/>
  <c r="AP72" i="162"/>
  <c r="AP79" i="162"/>
  <c r="AP80" i="162"/>
  <c r="AK62" i="162"/>
  <c r="AK63" i="162"/>
  <c r="AK68" i="162"/>
  <c r="AK86" i="162"/>
  <c r="AP90" i="162"/>
  <c r="AK73" i="162"/>
  <c r="AK74" i="162"/>
  <c r="AK82" i="162"/>
  <c r="S65" i="162"/>
  <c r="AP67" i="162"/>
  <c r="AK144" i="162"/>
  <c r="AK110" i="162"/>
  <c r="AP73" i="162"/>
  <c r="AP74" i="162"/>
  <c r="AP82" i="162"/>
  <c r="AK61" i="162"/>
  <c r="AU67" i="162"/>
  <c r="AK69" i="162"/>
  <c r="AU64" i="162"/>
  <c r="S107" i="162"/>
  <c r="S64" i="162"/>
  <c r="AU65" i="162"/>
  <c r="AP110" i="162"/>
  <c r="AU73" i="162"/>
  <c r="AP61" i="162"/>
  <c r="AP69" i="162"/>
  <c r="AK78" i="162"/>
  <c r="AU61" i="162"/>
  <c r="AU69" i="162"/>
  <c r="AU100" i="162"/>
  <c r="AK103" i="162"/>
  <c r="AK106" i="162"/>
  <c r="AK107" i="162"/>
  <c r="AP92" i="162"/>
  <c r="AP77" i="162"/>
  <c r="AP78" i="162"/>
  <c r="AP63" i="162"/>
  <c r="AK64" i="162"/>
  <c r="AU70" i="162"/>
  <c r="AP71" i="162"/>
  <c r="AK99" i="162"/>
  <c r="AP106" i="162"/>
  <c r="AU77" i="162"/>
  <c r="AU76" i="162"/>
  <c r="S76" i="162"/>
  <c r="S87" i="162"/>
  <c r="S78" i="162"/>
  <c r="AU72" i="162"/>
  <c r="AU80" i="162"/>
  <c r="S90" i="162"/>
  <c r="AK94" i="162"/>
  <c r="AP101" i="162"/>
  <c r="AP102" i="162"/>
  <c r="AK93" i="162"/>
  <c r="AU74" i="162"/>
  <c r="AK76" i="162"/>
  <c r="S81" i="162"/>
  <c r="AU82" i="162"/>
  <c r="S77" i="162"/>
  <c r="S99" i="162"/>
  <c r="AK102" i="162"/>
  <c r="AU112" i="162"/>
  <c r="AU101" i="162"/>
  <c r="AK87" i="162"/>
  <c r="AK92" i="162"/>
  <c r="AP93" i="162"/>
  <c r="S95" i="162"/>
  <c r="S117" i="162"/>
  <c r="S118" i="162"/>
  <c r="AP103" i="162"/>
  <c r="S89" i="162"/>
  <c r="AP91" i="162"/>
  <c r="S88" i="162"/>
  <c r="AU151" i="162"/>
  <c r="AK154" i="162"/>
  <c r="AP115" i="162"/>
  <c r="AU91" i="162"/>
  <c r="AU88" i="162"/>
  <c r="AK16" i="162"/>
  <c r="AU145" i="162"/>
  <c r="S103" i="162"/>
  <c r="AU84" i="162"/>
  <c r="AU92" i="162"/>
  <c r="AU89" i="162"/>
  <c r="AK24" i="162"/>
  <c r="AK35" i="162"/>
  <c r="AU125" i="162"/>
  <c r="AU114" i="162"/>
  <c r="AK98" i="162"/>
  <c r="AP105" i="162"/>
  <c r="AU85" i="162"/>
  <c r="AP86" i="162"/>
  <c r="AU93" i="162"/>
  <c r="AP94" i="162"/>
  <c r="AK95" i="162"/>
  <c r="AP98" i="162"/>
  <c r="AU86" i="162"/>
  <c r="AK88" i="162"/>
  <c r="AU94" i="162"/>
  <c r="AP95" i="162"/>
  <c r="AU124" i="162"/>
  <c r="S111" i="162"/>
  <c r="AU113" i="162"/>
  <c r="AK117" i="162"/>
  <c r="AK118" i="162"/>
  <c r="AP97" i="162"/>
  <c r="S100" i="162"/>
  <c r="S129" i="162"/>
  <c r="S115" i="162"/>
  <c r="AK96" i="162"/>
  <c r="S101" i="162"/>
  <c r="AU102" i="162"/>
  <c r="AK104" i="162"/>
  <c r="AP123" i="162"/>
  <c r="AP96" i="162"/>
  <c r="AK97" i="162"/>
  <c r="AP104" i="162"/>
  <c r="AK105" i="162"/>
  <c r="AU96" i="162"/>
  <c r="AU104" i="162"/>
  <c r="AP147" i="162"/>
  <c r="AP109" i="162"/>
  <c r="AU97" i="162"/>
  <c r="AU105" i="162"/>
  <c r="AK146" i="162"/>
  <c r="AP126" i="162"/>
  <c r="AK114" i="162"/>
  <c r="AK116" i="162"/>
  <c r="AU98" i="162"/>
  <c r="AK100" i="162"/>
  <c r="AU106" i="162"/>
  <c r="AP107" i="162"/>
  <c r="AP156" i="162"/>
  <c r="AK145" i="162"/>
  <c r="AU146" i="162"/>
  <c r="AP125" i="162"/>
  <c r="AK108" i="162"/>
  <c r="S110" i="162"/>
  <c r="AP113" i="162"/>
  <c r="AP114" i="162"/>
  <c r="AK115" i="162"/>
  <c r="S119" i="162"/>
  <c r="S113" i="162"/>
  <c r="AP145" i="162"/>
  <c r="AP146" i="162"/>
  <c r="AK147" i="162"/>
  <c r="AK148" i="162"/>
  <c r="AK123" i="162"/>
  <c r="AP144" i="162"/>
  <c r="AP108" i="162"/>
  <c r="AK109" i="162"/>
  <c r="AP116" i="162"/>
  <c r="AU108" i="162"/>
  <c r="AU116" i="162"/>
  <c r="AP154" i="162"/>
  <c r="AK128" i="162"/>
  <c r="AK129" i="162"/>
  <c r="S144" i="162"/>
  <c r="AU109" i="162"/>
  <c r="AK111" i="162"/>
  <c r="AP118" i="162"/>
  <c r="AK119" i="162"/>
  <c r="S121" i="162"/>
  <c r="AU17" i="162"/>
  <c r="S147" i="162"/>
  <c r="S148" i="162"/>
  <c r="AP150" i="162"/>
  <c r="AK121" i="162"/>
  <c r="S123" i="162"/>
  <c r="AK127" i="162"/>
  <c r="AP128" i="162"/>
  <c r="AP129" i="162"/>
  <c r="AP111" i="162"/>
  <c r="AK112" i="162"/>
  <c r="AP119" i="162"/>
  <c r="S112" i="162"/>
  <c r="AK120" i="162"/>
  <c r="AP121" i="162"/>
  <c r="AK126" i="162"/>
  <c r="AP127" i="162"/>
  <c r="S124" i="162"/>
  <c r="S125" i="162"/>
  <c r="AU126" i="162"/>
  <c r="AP16" i="162"/>
  <c r="AP29" i="162"/>
  <c r="AK155" i="162"/>
  <c r="AP120" i="162"/>
  <c r="AU127" i="162"/>
  <c r="AP155" i="162"/>
  <c r="AU120" i="162"/>
  <c r="AK122" i="162"/>
  <c r="AU128" i="162"/>
  <c r="AK130" i="162"/>
  <c r="S16" i="162"/>
  <c r="AK19" i="162"/>
  <c r="AK22" i="162"/>
  <c r="AU28" i="162"/>
  <c r="AK34" i="162"/>
  <c r="AK153" i="162"/>
  <c r="AP122" i="162"/>
  <c r="AP130" i="162"/>
  <c r="AP34" i="162"/>
  <c r="AK151" i="162"/>
  <c r="AK152" i="162"/>
  <c r="AP153" i="162"/>
  <c r="AU122" i="162"/>
  <c r="AK124" i="162"/>
  <c r="AU130" i="162"/>
  <c r="AK18" i="162"/>
  <c r="AP151" i="162"/>
  <c r="AP152" i="162"/>
  <c r="S29" i="162"/>
  <c r="AU152" i="162"/>
  <c r="S153" i="162"/>
  <c r="AP15" i="162"/>
  <c r="AP23" i="162"/>
  <c r="AK30" i="162"/>
  <c r="AP148" i="162"/>
  <c r="AK149" i="162"/>
  <c r="S154" i="162"/>
  <c r="AU155" i="162"/>
  <c r="AU149" i="162"/>
  <c r="S149" i="162"/>
  <c r="AU150" i="162"/>
  <c r="S150" i="162"/>
  <c r="S34" i="162"/>
  <c r="S35" i="162"/>
  <c r="S32" i="162"/>
  <c r="AP18" i="162"/>
  <c r="AP24" i="162"/>
  <c r="S21" i="162"/>
  <c r="S18" i="162"/>
  <c r="S19" i="162"/>
  <c r="S24" i="162"/>
  <c r="S27" i="162"/>
  <c r="AK33" i="162"/>
  <c r="S26" i="162"/>
  <c r="AP21" i="162"/>
  <c r="AK26" i="162"/>
  <c r="AK27" i="162"/>
  <c r="AK32" i="162"/>
  <c r="AK14" i="162"/>
  <c r="AU20" i="162"/>
  <c r="AP26" i="162"/>
  <c r="AP31" i="162"/>
  <c r="AP32" i="162"/>
  <c r="AK156" i="162"/>
  <c r="AP14" i="162"/>
  <c r="AK15" i="162"/>
  <c r="S20" i="162"/>
  <c r="AU21" i="162"/>
  <c r="AP22" i="162"/>
  <c r="AK23" i="162"/>
  <c r="S28" i="162"/>
  <c r="AU29" i="162"/>
  <c r="AP30" i="162"/>
  <c r="AK31" i="162"/>
  <c r="AU14" i="162"/>
  <c r="AU22" i="162"/>
  <c r="AU30" i="162"/>
  <c r="AU15" i="162"/>
  <c r="AK17" i="162"/>
  <c r="AU23" i="162"/>
  <c r="AK25" i="162"/>
  <c r="AU31" i="162"/>
  <c r="AP17" i="162"/>
  <c r="AP25" i="162"/>
  <c r="AP33" i="162"/>
  <c r="AU156" i="162"/>
  <c r="AU25" i="162"/>
  <c r="AU33" i="162"/>
  <c r="AP19" i="162"/>
  <c r="AK20" i="162"/>
  <c r="AP27" i="162"/>
  <c r="AK28" i="162"/>
  <c r="AP35" i="162"/>
  <c r="S26" i="160"/>
  <c r="S40" i="160"/>
  <c r="S18" i="160"/>
  <c r="AK14" i="160"/>
  <c r="S35" i="160"/>
  <c r="AK40" i="160"/>
  <c r="S36" i="160"/>
  <c r="S21" i="160"/>
  <c r="AK29" i="160"/>
  <c r="AK37" i="160"/>
  <c r="AK45" i="160"/>
  <c r="AK17" i="160"/>
  <c r="AK25" i="160"/>
  <c r="AK33" i="160"/>
  <c r="AK41" i="160"/>
  <c r="S47" i="160"/>
  <c r="S44" i="160"/>
  <c r="AK18" i="160"/>
  <c r="AK26" i="160"/>
  <c r="AK34" i="160"/>
  <c r="AK42" i="160"/>
  <c r="S28" i="160"/>
  <c r="AK19" i="160"/>
  <c r="AK27" i="160"/>
  <c r="AK35" i="160"/>
  <c r="AK43" i="160"/>
  <c r="S20" i="160"/>
  <c r="AT12" i="5" l="1"/>
  <c r="AO12" i="5"/>
  <c r="AJ12" i="5"/>
  <c r="P12" i="5"/>
  <c r="W45" i="5"/>
  <c r="V45" i="5"/>
  <c r="U45" i="5"/>
  <c r="T45" i="5"/>
  <c r="B45" i="5"/>
  <c r="AU45" i="5" s="1"/>
  <c r="W44" i="5"/>
  <c r="V44" i="5"/>
  <c r="U44" i="5"/>
  <c r="T44" i="5"/>
  <c r="B44" i="5"/>
  <c r="AU44" i="5" s="1"/>
  <c r="W43" i="5"/>
  <c r="V43" i="5"/>
  <c r="U43" i="5"/>
  <c r="T43" i="5"/>
  <c r="B43" i="5"/>
  <c r="AU43" i="5" s="1"/>
  <c r="W42" i="5"/>
  <c r="V42" i="5"/>
  <c r="U42" i="5"/>
  <c r="T42" i="5"/>
  <c r="B42" i="5"/>
  <c r="AU42" i="5" s="1"/>
  <c r="W41" i="5"/>
  <c r="V41" i="5"/>
  <c r="U41" i="5"/>
  <c r="T41" i="5"/>
  <c r="B41" i="5"/>
  <c r="AU41" i="5" s="1"/>
  <c r="W40" i="5"/>
  <c r="V40" i="5"/>
  <c r="U40" i="5"/>
  <c r="T40" i="5"/>
  <c r="B40" i="5"/>
  <c r="AU40" i="5" s="1"/>
  <c r="W39" i="5"/>
  <c r="V39" i="5"/>
  <c r="U39" i="5"/>
  <c r="B39" i="5"/>
  <c r="AU39" i="5" s="1"/>
  <c r="W38" i="5"/>
  <c r="V38" i="5"/>
  <c r="U38" i="5"/>
  <c r="T38" i="5"/>
  <c r="B38" i="5"/>
  <c r="AU38" i="5" s="1"/>
  <c r="W37" i="5"/>
  <c r="V37" i="5"/>
  <c r="U37" i="5"/>
  <c r="T37" i="5"/>
  <c r="B37" i="5"/>
  <c r="AU37" i="5" s="1"/>
  <c r="W36" i="5"/>
  <c r="V36" i="5"/>
  <c r="U36" i="5"/>
  <c r="T36" i="5"/>
  <c r="B36" i="5"/>
  <c r="AU36" i="5" s="1"/>
  <c r="W35" i="5"/>
  <c r="V35" i="5"/>
  <c r="U35" i="5"/>
  <c r="T35" i="5"/>
  <c r="B35" i="5"/>
  <c r="AU35" i="5" s="1"/>
  <c r="W34" i="5"/>
  <c r="V34" i="5"/>
  <c r="U34" i="5"/>
  <c r="T34" i="5"/>
  <c r="B34" i="5"/>
  <c r="AU34" i="5" s="1"/>
  <c r="W33" i="5"/>
  <c r="V33" i="5"/>
  <c r="U33" i="5"/>
  <c r="T33" i="5"/>
  <c r="B33" i="5"/>
  <c r="AU33" i="5" s="1"/>
  <c r="W32" i="5"/>
  <c r="V32" i="5"/>
  <c r="U32" i="5"/>
  <c r="T32" i="5"/>
  <c r="B32" i="5"/>
  <c r="AU32" i="5" s="1"/>
  <c r="W31" i="5"/>
  <c r="V31" i="5"/>
  <c r="U31" i="5"/>
  <c r="T31" i="5"/>
  <c r="B31" i="5"/>
  <c r="AU31" i="5" s="1"/>
  <c r="W30" i="5"/>
  <c r="V30" i="5"/>
  <c r="U30" i="5"/>
  <c r="T30" i="5"/>
  <c r="B30" i="5"/>
  <c r="AU30" i="5" s="1"/>
  <c r="W29" i="5"/>
  <c r="V29" i="5"/>
  <c r="U29" i="5"/>
  <c r="T29" i="5"/>
  <c r="B29" i="5"/>
  <c r="AU29" i="5" s="1"/>
  <c r="W28" i="5"/>
  <c r="V28" i="5"/>
  <c r="U28" i="5"/>
  <c r="T28" i="5"/>
  <c r="B28" i="5"/>
  <c r="AU28" i="5" s="1"/>
  <c r="W46" i="5"/>
  <c r="V46" i="5"/>
  <c r="U46" i="5"/>
  <c r="T46" i="5"/>
  <c r="B46" i="5"/>
  <c r="AU46" i="5" s="1"/>
  <c r="W27" i="5"/>
  <c r="V27" i="5"/>
  <c r="U27" i="5"/>
  <c r="T27" i="5"/>
  <c r="B27" i="5"/>
  <c r="AU27" i="5" s="1"/>
  <c r="W26" i="5"/>
  <c r="V26" i="5"/>
  <c r="U26" i="5"/>
  <c r="T26" i="5"/>
  <c r="B26" i="5"/>
  <c r="AU26" i="5" s="1"/>
  <c r="W25" i="5"/>
  <c r="V25" i="5"/>
  <c r="U25" i="5"/>
  <c r="T25" i="5"/>
  <c r="B25" i="5"/>
  <c r="AU25" i="5" s="1"/>
  <c r="W24" i="5"/>
  <c r="V24" i="5"/>
  <c r="U24" i="5"/>
  <c r="T24" i="5"/>
  <c r="B24" i="5"/>
  <c r="AU24" i="5" s="1"/>
  <c r="W23" i="5"/>
  <c r="V23" i="5"/>
  <c r="U23" i="5"/>
  <c r="T23" i="5"/>
  <c r="B23" i="5"/>
  <c r="AU23" i="5" s="1"/>
  <c r="W22" i="5"/>
  <c r="V22" i="5"/>
  <c r="U22" i="5"/>
  <c r="T22" i="5"/>
  <c r="B22" i="5"/>
  <c r="AU22" i="5" s="1"/>
  <c r="W21" i="5"/>
  <c r="V21" i="5"/>
  <c r="U21" i="5"/>
  <c r="B21" i="5"/>
  <c r="AU21" i="5" s="1"/>
  <c r="W20" i="5"/>
  <c r="V20" i="5"/>
  <c r="U20" i="5"/>
  <c r="T20" i="5"/>
  <c r="B20" i="5"/>
  <c r="AU20" i="5" s="1"/>
  <c r="W19" i="5"/>
  <c r="V19" i="5"/>
  <c r="U19" i="5"/>
  <c r="T19" i="5"/>
  <c r="B19" i="5"/>
  <c r="AU19" i="5" s="1"/>
  <c r="B47" i="5"/>
  <c r="AU47" i="5" s="1"/>
  <c r="B18" i="5"/>
  <c r="AU18" i="5" s="1"/>
  <c r="B17" i="5"/>
  <c r="AU17" i="5" s="1"/>
  <c r="B16" i="5"/>
  <c r="AU16" i="5" s="1"/>
  <c r="B15" i="5"/>
  <c r="AU15" i="5" s="1"/>
  <c r="B14" i="5"/>
  <c r="AU14" i="5" s="1"/>
  <c r="W18" i="5"/>
  <c r="V18" i="5"/>
  <c r="U18" i="5"/>
  <c r="T18" i="5"/>
  <c r="W17" i="5"/>
  <c r="V17" i="5"/>
  <c r="U17" i="5"/>
  <c r="T17" i="5"/>
  <c r="D9" i="5"/>
  <c r="F3" i="159"/>
  <c r="F101" i="159"/>
  <c r="F100" i="159"/>
  <c r="F98" i="159"/>
  <c r="F97" i="159"/>
  <c r="F95" i="159"/>
  <c r="F93" i="159"/>
  <c r="F91" i="159"/>
  <c r="F65" i="159"/>
  <c r="F64" i="159"/>
  <c r="F63" i="159"/>
  <c r="F61" i="159"/>
  <c r="F58" i="159"/>
  <c r="F52" i="159"/>
  <c r="F50" i="159"/>
  <c r="F44" i="159"/>
  <c r="F43" i="159"/>
  <c r="F42" i="159"/>
  <c r="F36" i="159"/>
  <c r="F32" i="159"/>
  <c r="F25" i="159"/>
  <c r="F23" i="159"/>
  <c r="F22" i="159"/>
  <c r="F18" i="159"/>
  <c r="F7" i="159"/>
  <c r="F5" i="159"/>
  <c r="F4" i="159"/>
  <c r="E101" i="159"/>
  <c r="E100" i="159"/>
  <c r="E98" i="159"/>
  <c r="E97" i="159"/>
  <c r="E95" i="159"/>
  <c r="E93" i="159"/>
  <c r="E91" i="159"/>
  <c r="E65" i="159"/>
  <c r="E64" i="159"/>
  <c r="E63" i="159"/>
  <c r="E61" i="159"/>
  <c r="E58" i="159"/>
  <c r="E52" i="159"/>
  <c r="E50" i="159"/>
  <c r="E44" i="159"/>
  <c r="E43" i="159"/>
  <c r="E42" i="159"/>
  <c r="E36" i="159"/>
  <c r="E32" i="159"/>
  <c r="E25" i="159"/>
  <c r="E23" i="159"/>
  <c r="E22" i="159"/>
  <c r="E18" i="159"/>
  <c r="E7" i="159"/>
  <c r="E4" i="159"/>
  <c r="E3" i="159"/>
  <c r="A74" i="25"/>
  <c r="A73" i="25"/>
  <c r="A72" i="25"/>
  <c r="A71" i="25"/>
  <c r="A70" i="25"/>
  <c r="A69" i="25"/>
  <c r="A68" i="25"/>
  <c r="A67" i="25"/>
  <c r="A66" i="25"/>
  <c r="A65" i="25"/>
  <c r="A64" i="25"/>
  <c r="A63" i="25"/>
  <c r="A43" i="25"/>
  <c r="A42" i="25"/>
  <c r="AQ38" i="25"/>
  <c r="AQ41" i="25"/>
  <c r="AQ20" i="25"/>
  <c r="AQ42" i="25"/>
  <c r="AD65" i="25"/>
  <c r="AD72" i="25"/>
  <c r="AQ73" i="25"/>
  <c r="AD7" i="25"/>
  <c r="AQ8" i="25"/>
  <c r="AQ21" i="25"/>
  <c r="AQ68" i="25"/>
  <c r="AD41" i="25"/>
  <c r="AQ64" i="25"/>
  <c r="AD38" i="25"/>
  <c r="AQ65" i="25"/>
  <c r="AQ74" i="25"/>
  <c r="AD64" i="25"/>
  <c r="AD19" i="25"/>
  <c r="AD40" i="25"/>
  <c r="AQ70" i="25"/>
  <c r="AQ19" i="25"/>
  <c r="AD71" i="25"/>
  <c r="AD42" i="25"/>
  <c r="AD23" i="25"/>
  <c r="AD69" i="25"/>
  <c r="AQ39" i="25"/>
  <c r="AD22" i="25"/>
  <c r="AD74" i="25"/>
  <c r="AQ63" i="25"/>
  <c r="AD20" i="25"/>
  <c r="AD8" i="25"/>
  <c r="AD21" i="25"/>
  <c r="AQ66" i="25"/>
  <c r="AQ71" i="25"/>
  <c r="AD39" i="25"/>
  <c r="AD66" i="25"/>
  <c r="AQ40" i="25"/>
  <c r="AD68" i="25"/>
  <c r="AD70" i="25"/>
  <c r="AQ67" i="25"/>
  <c r="AQ22" i="25"/>
  <c r="AQ6" i="25"/>
  <c r="AQ69" i="25"/>
  <c r="AD63" i="25"/>
  <c r="AQ43" i="25"/>
  <c r="AQ7" i="25"/>
  <c r="AQ72" i="25"/>
  <c r="AD67" i="25"/>
  <c r="AD43" i="25"/>
  <c r="AD73" i="25"/>
  <c r="AQ23" i="25"/>
  <c r="S19" i="5" l="1"/>
  <c r="AP19" i="5"/>
  <c r="AK19" i="5"/>
  <c r="S28" i="5"/>
  <c r="AP28" i="5"/>
  <c r="AK28" i="5"/>
  <c r="S36" i="5"/>
  <c r="AP36" i="5"/>
  <c r="AK36" i="5"/>
  <c r="S41" i="5"/>
  <c r="AP41" i="5"/>
  <c r="AK41" i="5"/>
  <c r="AP15" i="5"/>
  <c r="AK15" i="5"/>
  <c r="S35" i="5"/>
  <c r="AP35" i="5"/>
  <c r="AK35" i="5"/>
  <c r="AP14" i="5"/>
  <c r="AK14" i="5"/>
  <c r="S21" i="5"/>
  <c r="AP21" i="5"/>
  <c r="AK21" i="5"/>
  <c r="S26" i="5"/>
  <c r="AP26" i="5"/>
  <c r="AK26" i="5"/>
  <c r="S33" i="5"/>
  <c r="AP33" i="5"/>
  <c r="AK33" i="5"/>
  <c r="S43" i="5"/>
  <c r="AP43" i="5"/>
  <c r="AK43" i="5"/>
  <c r="S40" i="5"/>
  <c r="AP40" i="5"/>
  <c r="AK40" i="5"/>
  <c r="AP16" i="5"/>
  <c r="AK16" i="5"/>
  <c r="S25" i="5"/>
  <c r="AP25" i="5"/>
  <c r="AK25" i="5"/>
  <c r="S32" i="5"/>
  <c r="AP32" i="5"/>
  <c r="AK32" i="5"/>
  <c r="S45" i="5"/>
  <c r="AP45" i="5"/>
  <c r="AK45" i="5"/>
  <c r="S23" i="5"/>
  <c r="AP23" i="5"/>
  <c r="AK23" i="5"/>
  <c r="S46" i="5"/>
  <c r="AP46" i="5"/>
  <c r="AK46" i="5"/>
  <c r="S17" i="5"/>
  <c r="AP17" i="5"/>
  <c r="AK17" i="5"/>
  <c r="AP18" i="5"/>
  <c r="AK18" i="5"/>
  <c r="S22" i="5"/>
  <c r="AP22" i="5"/>
  <c r="AK22" i="5"/>
  <c r="S29" i="5"/>
  <c r="AP29" i="5"/>
  <c r="AK29" i="5"/>
  <c r="S37" i="5"/>
  <c r="AP37" i="5"/>
  <c r="AK37" i="5"/>
  <c r="S42" i="5"/>
  <c r="AP42" i="5"/>
  <c r="AK42" i="5"/>
  <c r="S20" i="5"/>
  <c r="AP20" i="5"/>
  <c r="AK20" i="5"/>
  <c r="AP47" i="5"/>
  <c r="AK47" i="5"/>
  <c r="S27" i="5"/>
  <c r="AP27" i="5"/>
  <c r="AK27" i="5"/>
  <c r="S34" i="5"/>
  <c r="AP34" i="5"/>
  <c r="AK34" i="5"/>
  <c r="S30" i="5"/>
  <c r="AP30" i="5"/>
  <c r="AK30" i="5"/>
  <c r="S38" i="5"/>
  <c r="AP38" i="5"/>
  <c r="AK38" i="5"/>
  <c r="S24" i="5"/>
  <c r="AP24" i="5"/>
  <c r="AK24" i="5"/>
  <c r="S31" i="5"/>
  <c r="AP31" i="5"/>
  <c r="AK31" i="5"/>
  <c r="S39" i="5"/>
  <c r="AP39" i="5"/>
  <c r="AK39" i="5"/>
  <c r="S44" i="5"/>
  <c r="AP44" i="5"/>
  <c r="AK44" i="5"/>
  <c r="S18" i="5"/>
  <c r="S14" i="5"/>
  <c r="T39" i="5"/>
  <c r="T21" i="5"/>
  <c r="BU73" i="25"/>
  <c r="BU74" i="25"/>
  <c r="BU68" i="25"/>
  <c r="BU65" i="25"/>
  <c r="BU70" i="25"/>
  <c r="BU43" i="25"/>
  <c r="BU67" i="25"/>
  <c r="BU63" i="25"/>
  <c r="BU71" i="25"/>
  <c r="BU72" i="25"/>
  <c r="BU64" i="25"/>
  <c r="BU42" i="25"/>
  <c r="BU69" i="25"/>
  <c r="BU66" i="25"/>
  <c r="A40" i="25"/>
  <c r="BU40" i="25" l="1"/>
  <c r="A41" i="25"/>
  <c r="A39" i="25"/>
  <c r="A38" i="25"/>
  <c r="A22" i="25"/>
  <c r="BU41" i="25" l="1"/>
  <c r="BU39" i="25"/>
  <c r="BU38" i="25"/>
  <c r="BU22" i="25"/>
  <c r="A21" i="25" l="1"/>
  <c r="BU21" i="25" l="1"/>
  <c r="M19" i="25" l="1"/>
  <c r="M8" i="25"/>
  <c r="M7" i="25"/>
  <c r="M6" i="25"/>
  <c r="A105" i="25" l="1"/>
  <c r="A7" i="25" l="1"/>
  <c r="A8" i="25"/>
  <c r="A19" i="25"/>
  <c r="A20" i="25"/>
  <c r="A23" i="25"/>
  <c r="A6" i="25"/>
  <c r="D5" i="183" l="1"/>
  <c r="D5" i="182"/>
  <c r="D5" i="179"/>
  <c r="D5" i="178"/>
  <c r="D6" i="175"/>
  <c r="D5" i="175"/>
  <c r="D6" i="179"/>
  <c r="D6" i="176"/>
  <c r="D6" i="185"/>
  <c r="D5" i="176"/>
  <c r="D5" i="185"/>
  <c r="D6" i="184"/>
  <c r="D6" i="181"/>
  <c r="D6" i="177"/>
  <c r="D6" i="178"/>
  <c r="D5" i="184"/>
  <c r="D5" i="181"/>
  <c r="D5" i="177"/>
  <c r="D6" i="183"/>
  <c r="D6" i="180"/>
  <c r="D6" i="182"/>
  <c r="D5" i="180"/>
  <c r="D5" i="172"/>
  <c r="D5" i="170"/>
  <c r="D5" i="169"/>
  <c r="D6" i="174"/>
  <c r="D6" i="173"/>
  <c r="D6" i="169"/>
  <c r="D6" i="170"/>
  <c r="D5" i="171"/>
  <c r="D6" i="171"/>
  <c r="D5" i="174"/>
  <c r="D5" i="173"/>
  <c r="D6" i="172"/>
  <c r="D6" i="166"/>
  <c r="D5" i="166"/>
  <c r="D6" i="168"/>
  <c r="D5" i="168"/>
  <c r="D6" i="167"/>
  <c r="D5" i="167"/>
  <c r="D4" i="185"/>
  <c r="D4" i="183"/>
  <c r="D4" i="181"/>
  <c r="D4" i="175"/>
  <c r="D4" i="177"/>
  <c r="D4" i="179"/>
  <c r="D4" i="174"/>
  <c r="D4" i="182"/>
  <c r="D4" i="176"/>
  <c r="D4" i="180"/>
  <c r="D4" i="184"/>
  <c r="D4" i="172"/>
  <c r="D4" i="173"/>
  <c r="D4" i="178"/>
  <c r="D4" i="170"/>
  <c r="D4" i="167"/>
  <c r="D4" i="166"/>
  <c r="D4" i="169"/>
  <c r="D4" i="171"/>
  <c r="D4" i="168"/>
  <c r="D4" i="165"/>
  <c r="D6" i="165"/>
  <c r="D5" i="165"/>
  <c r="D4" i="164"/>
  <c r="D5" i="164"/>
  <c r="D6" i="164"/>
  <c r="D5" i="161"/>
  <c r="D6" i="160"/>
  <c r="D5" i="160"/>
  <c r="D6" i="163"/>
  <c r="D6" i="162"/>
  <c r="D6" i="161"/>
  <c r="D4" i="160"/>
  <c r="D5" i="163"/>
  <c r="D5" i="162"/>
  <c r="D4" i="163"/>
  <c r="D4" i="162"/>
  <c r="D4" i="161"/>
  <c r="D6" i="5"/>
  <c r="D5" i="5"/>
  <c r="W47" i="5" l="1"/>
  <c r="V47" i="5"/>
  <c r="U47" i="5"/>
  <c r="T47" i="5"/>
  <c r="S47" i="5"/>
  <c r="W16" i="5"/>
  <c r="V16" i="5"/>
  <c r="U16" i="5"/>
  <c r="T16" i="5"/>
  <c r="S16" i="5"/>
  <c r="W15" i="5"/>
  <c r="V15" i="5"/>
  <c r="U15" i="5"/>
  <c r="T15" i="5"/>
  <c r="S15" i="5"/>
  <c r="W14" i="5"/>
  <c r="V14" i="5"/>
  <c r="U14" i="5"/>
  <c r="T14" i="5"/>
  <c r="Q3" i="5"/>
  <c r="P2" i="5"/>
  <c r="BU8" i="25" l="1"/>
  <c r="BU19" i="25"/>
  <c r="BU7" i="25"/>
  <c r="BU23" i="25"/>
  <c r="BU20" i="25"/>
  <c r="BU6" i="25"/>
  <c r="D4" i="5" l="1"/>
</calcChain>
</file>

<file path=xl/sharedStrings.xml><?xml version="1.0" encoding="utf-8"?>
<sst xmlns="http://schemas.openxmlformats.org/spreadsheetml/2006/main" count="9213" uniqueCount="2081">
  <si>
    <t>名称</t>
  </si>
  <si>
    <t>別名</t>
  </si>
  <si>
    <t>説明</t>
  </si>
  <si>
    <t>bigint</t>
  </si>
  <si>
    <t>8バイト符号付き整数</t>
  </si>
  <si>
    <t>bigserial</t>
  </si>
  <si>
    <t>自動増分8バイト整数</t>
  </si>
  <si>
    <r>
      <t>bit [ (</t>
    </r>
    <r>
      <rPr>
        <i/>
        <sz val="10"/>
        <color rgb="FF000000"/>
        <rFont val="Arial Unicode MS"/>
        <family val="3"/>
        <charset val="128"/>
      </rPr>
      <t>n</t>
    </r>
    <r>
      <rPr>
        <sz val="10"/>
        <color rgb="FF000000"/>
        <rFont val="Arial Unicode MS"/>
        <family val="3"/>
        <charset val="128"/>
      </rPr>
      <t>) ]</t>
    </r>
  </si>
  <si>
    <t>固定長ビット列</t>
  </si>
  <si>
    <r>
      <t>bit varying [ (</t>
    </r>
    <r>
      <rPr>
        <i/>
        <sz val="10"/>
        <color rgb="FF000000"/>
        <rFont val="Arial Unicode MS"/>
        <family val="3"/>
        <charset val="128"/>
      </rPr>
      <t>n</t>
    </r>
    <r>
      <rPr>
        <sz val="10"/>
        <color rgb="FF000000"/>
        <rFont val="Arial Unicode MS"/>
        <family val="3"/>
        <charset val="128"/>
      </rPr>
      <t>) ]</t>
    </r>
  </si>
  <si>
    <t>可変長ビット列</t>
  </si>
  <si>
    <t>boolean</t>
  </si>
  <si>
    <t>論理値（真/偽）</t>
  </si>
  <si>
    <t>box</t>
  </si>
  <si>
    <t>平面上の矩形</t>
  </si>
  <si>
    <t>bytea</t>
  </si>
  <si>
    <t>バイナリデータ（"バイトの配列（byte array）"）</t>
  </si>
  <si>
    <r>
      <t>character varying [ (</t>
    </r>
    <r>
      <rPr>
        <i/>
        <sz val="10"/>
        <color rgb="FF000000"/>
        <rFont val="Arial Unicode MS"/>
        <family val="3"/>
        <charset val="128"/>
      </rPr>
      <t>n</t>
    </r>
    <r>
      <rPr>
        <sz val="10"/>
        <color rgb="FF000000"/>
        <rFont val="Arial Unicode MS"/>
        <family val="3"/>
        <charset val="128"/>
      </rPr>
      <t>) ]</t>
    </r>
  </si>
  <si>
    <t>可変長文字列</t>
  </si>
  <si>
    <r>
      <t>character [ (</t>
    </r>
    <r>
      <rPr>
        <i/>
        <sz val="10"/>
        <color rgb="FF000000"/>
        <rFont val="Arial Unicode MS"/>
        <family val="3"/>
        <charset val="128"/>
      </rPr>
      <t>n</t>
    </r>
    <r>
      <rPr>
        <sz val="10"/>
        <color rgb="FF000000"/>
        <rFont val="Arial Unicode MS"/>
        <family val="3"/>
        <charset val="128"/>
      </rPr>
      <t>) ]</t>
    </r>
  </si>
  <si>
    <t>固定長文字列</t>
  </si>
  <si>
    <t>cidr</t>
  </si>
  <si>
    <t>IPv4もしくはIPv6ネットワークアドレス</t>
  </si>
  <si>
    <t>circle</t>
  </si>
  <si>
    <t>平面上の円</t>
  </si>
  <si>
    <t>date</t>
  </si>
  <si>
    <t>暦の日付（年月日）</t>
  </si>
  <si>
    <t>double precision</t>
  </si>
  <si>
    <t>倍精度浮動小数点（8バイト）</t>
  </si>
  <si>
    <t>inet</t>
  </si>
  <si>
    <t>IPv4もしくはIPv6ホストアドレス</t>
  </si>
  <si>
    <t>integer</t>
  </si>
  <si>
    <t>4バイト符号付き整数</t>
  </si>
  <si>
    <r>
      <t xml:space="preserve">interval [ </t>
    </r>
    <r>
      <rPr>
        <i/>
        <sz val="10"/>
        <color rgb="FF000000"/>
        <rFont val="Arial Unicode MS"/>
        <family val="3"/>
        <charset val="128"/>
      </rPr>
      <t>fields</t>
    </r>
    <r>
      <rPr>
        <sz val="10"/>
        <color rgb="FF000000"/>
        <rFont val="Arial Unicode MS"/>
        <family val="3"/>
        <charset val="128"/>
      </rPr>
      <t xml:space="preserve"> ] [ (</t>
    </r>
    <r>
      <rPr>
        <i/>
        <sz val="10"/>
        <color rgb="FF000000"/>
        <rFont val="Arial Unicode MS"/>
        <family val="3"/>
        <charset val="128"/>
      </rPr>
      <t>p</t>
    </r>
    <r>
      <rPr>
        <sz val="10"/>
        <color rgb="FF000000"/>
        <rFont val="Arial Unicode MS"/>
        <family val="3"/>
        <charset val="128"/>
      </rPr>
      <t>) ]</t>
    </r>
  </si>
  <si>
    <t>時間間隔</t>
  </si>
  <si>
    <t>line</t>
  </si>
  <si>
    <t>平面上の無限直線</t>
  </si>
  <si>
    <t>lseg</t>
  </si>
  <si>
    <t>平面上の線分</t>
  </si>
  <si>
    <t>macaddr</t>
  </si>
  <si>
    <t>MAC（メディアアクセスコントロール）アドレス</t>
  </si>
  <si>
    <t>money</t>
  </si>
  <si>
    <t>貨幣金額</t>
  </si>
  <si>
    <r>
      <t>numeric [ (</t>
    </r>
    <r>
      <rPr>
        <i/>
        <sz val="10"/>
        <color rgb="FF000000"/>
        <rFont val="Arial Unicode MS"/>
        <family val="3"/>
        <charset val="128"/>
      </rPr>
      <t>p</t>
    </r>
    <r>
      <rPr>
        <sz val="10"/>
        <color rgb="FF000000"/>
        <rFont val="Arial Unicode MS"/>
        <family val="3"/>
        <charset val="128"/>
      </rPr>
      <t xml:space="preserve">, </t>
    </r>
    <r>
      <rPr>
        <i/>
        <sz val="10"/>
        <color rgb="FF000000"/>
        <rFont val="Arial Unicode MS"/>
        <family val="3"/>
        <charset val="128"/>
      </rPr>
      <t>s</t>
    </r>
    <r>
      <rPr>
        <sz val="10"/>
        <color rgb="FF000000"/>
        <rFont val="Arial Unicode MS"/>
        <family val="3"/>
        <charset val="128"/>
      </rPr>
      <t>) ]</t>
    </r>
  </si>
  <si>
    <t>精度の選択可能な高精度数値</t>
  </si>
  <si>
    <t>path</t>
  </si>
  <si>
    <t>平面上の幾何学的経路</t>
  </si>
  <si>
    <t>point</t>
  </si>
  <si>
    <t>平面上の幾何学的点</t>
  </si>
  <si>
    <t>polygon</t>
  </si>
  <si>
    <t>平面上の閉じた幾何学的経路</t>
  </si>
  <si>
    <t>real</t>
  </si>
  <si>
    <t>単精度浮動小数点（4バイト）</t>
  </si>
  <si>
    <t>smallint</t>
  </si>
  <si>
    <t>2バイト符号付き整数</t>
  </si>
  <si>
    <t>serial</t>
  </si>
  <si>
    <t>自動増分4バイト整数</t>
  </si>
  <si>
    <t>text</t>
  </si>
  <si>
    <r>
      <t>time [ (</t>
    </r>
    <r>
      <rPr>
        <i/>
        <sz val="10"/>
        <color rgb="FF000000"/>
        <rFont val="Arial Unicode MS"/>
        <family val="3"/>
        <charset val="128"/>
      </rPr>
      <t>p</t>
    </r>
    <r>
      <rPr>
        <sz val="10"/>
        <color rgb="FF000000"/>
        <rFont val="Arial Unicode MS"/>
        <family val="3"/>
        <charset val="128"/>
      </rPr>
      <t>) ] [ without time zone ]</t>
    </r>
  </si>
  <si>
    <t>時刻（時間帯なし）</t>
  </si>
  <si>
    <r>
      <t>time [ (</t>
    </r>
    <r>
      <rPr>
        <i/>
        <sz val="10"/>
        <color rgb="FF000000"/>
        <rFont val="Arial Unicode MS"/>
        <family val="3"/>
        <charset val="128"/>
      </rPr>
      <t>p</t>
    </r>
    <r>
      <rPr>
        <sz val="10"/>
        <color rgb="FF000000"/>
        <rFont val="Arial Unicode MS"/>
        <family val="3"/>
        <charset val="128"/>
      </rPr>
      <t>) ] with time zone</t>
    </r>
  </si>
  <si>
    <t>時間帯付き時刻</t>
  </si>
  <si>
    <r>
      <t>timestamp [ (</t>
    </r>
    <r>
      <rPr>
        <i/>
        <sz val="10"/>
        <color rgb="FF000000"/>
        <rFont val="Arial Unicode MS"/>
        <family val="3"/>
        <charset val="128"/>
      </rPr>
      <t>p</t>
    </r>
    <r>
      <rPr>
        <sz val="10"/>
        <color rgb="FF000000"/>
        <rFont val="Arial Unicode MS"/>
        <family val="3"/>
        <charset val="128"/>
      </rPr>
      <t>) ] [ without time zone ]</t>
    </r>
  </si>
  <si>
    <t>日付と時刻（時間帯なし）</t>
  </si>
  <si>
    <r>
      <t>timestamp [ (</t>
    </r>
    <r>
      <rPr>
        <i/>
        <sz val="10"/>
        <color rgb="FF000000"/>
        <rFont val="Arial Unicode MS"/>
        <family val="3"/>
        <charset val="128"/>
      </rPr>
      <t>p</t>
    </r>
    <r>
      <rPr>
        <sz val="10"/>
        <color rgb="FF000000"/>
        <rFont val="Arial Unicode MS"/>
        <family val="3"/>
        <charset val="128"/>
      </rPr>
      <t>) ] with time zone</t>
    </r>
  </si>
  <si>
    <t>時間帯付き日付と時刻</t>
  </si>
  <si>
    <t>tsquery</t>
  </si>
  <si>
    <t>テキスト検索問い合わせ</t>
  </si>
  <si>
    <t>tsvector</t>
  </si>
  <si>
    <t>テキスト検索文書</t>
  </si>
  <si>
    <t>txid_snapshot</t>
  </si>
  <si>
    <t>ユーザレベルのトランザクションIDスナップショット</t>
  </si>
  <si>
    <t>uuid</t>
  </si>
  <si>
    <t>汎用一意識別子</t>
  </si>
  <si>
    <t>xml</t>
  </si>
  <si>
    <t>XMLデータ</t>
  </si>
  <si>
    <t>int8</t>
    <phoneticPr fontId="8"/>
  </si>
  <si>
    <t>serial8</t>
    <phoneticPr fontId="8"/>
  </si>
  <si>
    <t>varbit</t>
    <phoneticPr fontId="8"/>
  </si>
  <si>
    <t>bool</t>
    <phoneticPr fontId="8"/>
  </si>
  <si>
    <r>
      <t>varchar [ (</t>
    </r>
    <r>
      <rPr>
        <i/>
        <sz val="10"/>
        <color rgb="FF000000"/>
        <rFont val="Arial Unicode MS"/>
        <family val="3"/>
        <charset val="128"/>
      </rPr>
      <t>n</t>
    </r>
    <r>
      <rPr>
        <sz val="10"/>
        <color rgb="FF000000"/>
        <rFont val="Arial Unicode MS"/>
        <family val="3"/>
        <charset val="128"/>
      </rPr>
      <t>) ]</t>
    </r>
    <phoneticPr fontId="8"/>
  </si>
  <si>
    <r>
      <t>char [ (</t>
    </r>
    <r>
      <rPr>
        <i/>
        <sz val="10"/>
        <color rgb="FF000000"/>
        <rFont val="Arial Unicode MS"/>
        <family val="3"/>
        <charset val="128"/>
      </rPr>
      <t>n</t>
    </r>
    <r>
      <rPr>
        <sz val="10"/>
        <color rgb="FF000000"/>
        <rFont val="Arial Unicode MS"/>
        <family val="3"/>
        <charset val="128"/>
      </rPr>
      <t>) ]</t>
    </r>
    <phoneticPr fontId="8"/>
  </si>
  <si>
    <t>float8</t>
    <phoneticPr fontId="8"/>
  </si>
  <si>
    <r>
      <t>int</t>
    </r>
    <r>
      <rPr>
        <sz val="11"/>
        <color rgb="FF000000"/>
        <rFont val="Verdana"/>
        <family val="2"/>
      </rPr>
      <t xml:space="preserve">, </t>
    </r>
    <r>
      <rPr>
        <sz val="10"/>
        <color rgb="FF000000"/>
        <rFont val="Arial Unicode MS"/>
        <family val="3"/>
        <charset val="128"/>
      </rPr>
      <t>int4</t>
    </r>
    <phoneticPr fontId="8"/>
  </si>
  <si>
    <r>
      <t>decimal [ (</t>
    </r>
    <r>
      <rPr>
        <i/>
        <sz val="10"/>
        <color rgb="FF000000"/>
        <rFont val="Arial Unicode MS"/>
        <family val="3"/>
        <charset val="128"/>
      </rPr>
      <t>p</t>
    </r>
    <r>
      <rPr>
        <sz val="10"/>
        <color rgb="FF000000"/>
        <rFont val="Arial Unicode MS"/>
        <family val="3"/>
        <charset val="128"/>
      </rPr>
      <t xml:space="preserve">, </t>
    </r>
    <r>
      <rPr>
        <i/>
        <sz val="10"/>
        <color rgb="FF000000"/>
        <rFont val="Arial Unicode MS"/>
        <family val="3"/>
        <charset val="128"/>
      </rPr>
      <t>s</t>
    </r>
    <r>
      <rPr>
        <sz val="10"/>
        <color rgb="FF000000"/>
        <rFont val="Arial Unicode MS"/>
        <family val="3"/>
        <charset val="128"/>
      </rPr>
      <t>) ]</t>
    </r>
    <phoneticPr fontId="8"/>
  </si>
  <si>
    <t>float4</t>
    <phoneticPr fontId="8"/>
  </si>
  <si>
    <t>int2</t>
    <phoneticPr fontId="8"/>
  </si>
  <si>
    <t>serial4</t>
    <phoneticPr fontId="8"/>
  </si>
  <si>
    <t>timetz</t>
    <phoneticPr fontId="8"/>
  </si>
  <si>
    <t>timestamptz</t>
    <phoneticPr fontId="8"/>
  </si>
  <si>
    <t>character</t>
  </si>
  <si>
    <t>varchar</t>
  </si>
  <si>
    <t>decimal</t>
  </si>
  <si>
    <t>bigint</t>
    <phoneticPr fontId="8"/>
  </si>
  <si>
    <t>bit</t>
    <phoneticPr fontId="8"/>
  </si>
  <si>
    <t>bit varying</t>
    <phoneticPr fontId="8"/>
  </si>
  <si>
    <t>boolean</t>
    <phoneticPr fontId="8"/>
  </si>
  <si>
    <t>char</t>
    <phoneticPr fontId="8"/>
  </si>
  <si>
    <t>character varying</t>
    <phoneticPr fontId="8"/>
  </si>
  <si>
    <t>date</t>
    <phoneticPr fontId="8"/>
  </si>
  <si>
    <t>interval</t>
    <phoneticPr fontId="8"/>
  </si>
  <si>
    <t>numeric</t>
    <phoneticPr fontId="8"/>
  </si>
  <si>
    <t>smallint</t>
    <phoneticPr fontId="8"/>
  </si>
  <si>
    <t>time（時間帯付き、なしの両方）</t>
    <phoneticPr fontId="8"/>
  </si>
  <si>
    <t>timestamp（時間帯付き、なしの両方）</t>
    <phoneticPr fontId="8"/>
  </si>
  <si>
    <t>互換性: 次に挙げるデータ型（あるいはその綴り方）はSQLで規定されています。</t>
    <phoneticPr fontId="8"/>
  </si>
  <si>
    <t>整数の場合、基本的にこれを使用。例外的にbigint</t>
    <rPh sb="0" eb="2">
      <t>セイスウ</t>
    </rPh>
    <rPh sb="3" eb="5">
      <t>バアイ</t>
    </rPh>
    <rPh sb="6" eb="9">
      <t>キホンテキ</t>
    </rPh>
    <rPh sb="13" eb="15">
      <t>シヨウ</t>
    </rPh>
    <rPh sb="16" eb="18">
      <t>レイガイ</t>
    </rPh>
    <rPh sb="18" eb="19">
      <t>テキ</t>
    </rPh>
    <phoneticPr fontId="8"/>
  </si>
  <si>
    <t>integer</t>
    <phoneticPr fontId="8"/>
  </si>
  <si>
    <r>
      <t>整数の場合、基本的に</t>
    </r>
    <r>
      <rPr>
        <sz val="11"/>
        <color theme="1"/>
        <rFont val="ＭＳ Ｐゴシック"/>
        <family val="3"/>
        <charset val="128"/>
      </rPr>
      <t>integer</t>
    </r>
    <r>
      <rPr>
        <sz val="11"/>
        <color theme="1"/>
        <rFont val="ＭＳ Ｐゴシック"/>
        <family val="2"/>
        <charset val="128"/>
      </rPr>
      <t>を使用。例外的にこれを使用。</t>
    </r>
    <rPh sb="0" eb="2">
      <t>セイスウ</t>
    </rPh>
    <rPh sb="3" eb="5">
      <t>バアイ</t>
    </rPh>
    <rPh sb="6" eb="9">
      <t>キホンテキ</t>
    </rPh>
    <rPh sb="18" eb="20">
      <t>シヨウ</t>
    </rPh>
    <rPh sb="21" eb="23">
      <t>レイガイ</t>
    </rPh>
    <rPh sb="23" eb="24">
      <t>テキ</t>
    </rPh>
    <phoneticPr fontId="8"/>
  </si>
  <si>
    <t>varcharと同一。基本的にこれを使用。</t>
    <rPh sb="8" eb="10">
      <t>ドウイツ</t>
    </rPh>
    <rPh sb="11" eb="14">
      <t>キホンテキ</t>
    </rPh>
    <rPh sb="18" eb="20">
      <t>シヨウ</t>
    </rPh>
    <phoneticPr fontId="8"/>
  </si>
  <si>
    <t>システム名</t>
    <rPh sb="4" eb="5">
      <t>メイ</t>
    </rPh>
    <phoneticPr fontId="11"/>
  </si>
  <si>
    <t>千年カルテ</t>
    <rPh sb="0" eb="2">
      <t>センネン</t>
    </rPh>
    <phoneticPr fontId="11"/>
  </si>
  <si>
    <t>サブジェクトエリアID</t>
  </si>
  <si>
    <t>サブジェクトエリア名</t>
    <rPh sb="9" eb="10">
      <t>メイ</t>
    </rPh>
    <phoneticPr fontId="15"/>
  </si>
  <si>
    <t>エンティティ名</t>
    <rPh sb="6" eb="7">
      <t>メイ</t>
    </rPh>
    <phoneticPr fontId="11"/>
  </si>
  <si>
    <t>テーブル名</t>
  </si>
  <si>
    <t>説明</t>
    <rPh sb="0" eb="2">
      <t>セツメイ</t>
    </rPh>
    <phoneticPr fontId="11"/>
  </si>
  <si>
    <t>【テーブル定義】</t>
    <rPh sb="5" eb="7">
      <t>テイギ</t>
    </rPh>
    <phoneticPr fontId="11"/>
  </si>
  <si>
    <t>項番</t>
    <rPh sb="0" eb="2">
      <t>コウバン</t>
    </rPh>
    <phoneticPr fontId="11"/>
  </si>
  <si>
    <t>主
キー</t>
    <rPh sb="0" eb="1">
      <t>シュ</t>
    </rPh>
    <phoneticPr fontId="11"/>
  </si>
  <si>
    <t>論理データ型</t>
    <rPh sb="0" eb="2">
      <t>ロンリ</t>
    </rPh>
    <rPh sb="5" eb="6">
      <t>カタ</t>
    </rPh>
    <phoneticPr fontId="11"/>
  </si>
  <si>
    <t>物理データ型</t>
    <rPh sb="0" eb="2">
      <t>ブツリ</t>
    </rPh>
    <rPh sb="5" eb="6">
      <t>カタ</t>
    </rPh>
    <phoneticPr fontId="11"/>
  </si>
  <si>
    <t>ドメイン名</t>
    <rPh sb="4" eb="5">
      <t>メイ</t>
    </rPh>
    <phoneticPr fontId="15"/>
  </si>
  <si>
    <t>デフォルト値</t>
    <rPh sb="5" eb="6">
      <t>チ</t>
    </rPh>
    <phoneticPr fontId="11"/>
  </si>
  <si>
    <t>非ヌル制約</t>
    <rPh sb="0" eb="1">
      <t>ヒ</t>
    </rPh>
    <rPh sb="3" eb="5">
      <t>セイヤク</t>
    </rPh>
    <phoneticPr fontId="11"/>
  </si>
  <si>
    <t>データ型</t>
    <rPh sb="3" eb="4">
      <t>ガタ</t>
    </rPh>
    <phoneticPr fontId="11"/>
  </si>
  <si>
    <t>桁数
文字数</t>
    <rPh sb="0" eb="1">
      <t>ケタ</t>
    </rPh>
    <rPh sb="1" eb="2">
      <t>スウ</t>
    </rPh>
    <rPh sb="3" eb="6">
      <t>モジスウ</t>
    </rPh>
    <phoneticPr fontId="11"/>
  </si>
  <si>
    <t>データ長</t>
    <rPh sb="3" eb="4">
      <t>チョウ</t>
    </rPh>
    <phoneticPr fontId="11"/>
  </si>
  <si>
    <t>shinryo_koi_name</t>
  </si>
  <si>
    <t>整数</t>
  </si>
  <si>
    <t>データモデル定義
エンティティ定義書</t>
    <rPh sb="6" eb="8">
      <t>テイギ</t>
    </rPh>
    <rPh sb="15" eb="18">
      <t>テイギショ</t>
    </rPh>
    <phoneticPr fontId="11"/>
  </si>
  <si>
    <t>作成日（作成者）</t>
  </si>
  <si>
    <t>更新日（更新者）</t>
  </si>
  <si>
    <t>テーブルID</t>
    <phoneticPr fontId="15"/>
  </si>
  <si>
    <t>属性名</t>
  </si>
  <si>
    <t>カラム名</t>
  </si>
  <si>
    <t>mil_karute_id</t>
  </si>
  <si>
    <t>○</t>
  </si>
  <si>
    <t>facility_id</t>
  </si>
  <si>
    <t>shinryo_ym</t>
  </si>
  <si>
    <t>taiin_ymd</t>
  </si>
  <si>
    <t>nyuin_ymd</t>
  </si>
  <si>
    <t>data_kubun</t>
  </si>
  <si>
    <t>junjo_no</t>
  </si>
  <si>
    <t>receipt_densan_code</t>
  </si>
  <si>
    <t>kaishaku_no</t>
  </si>
  <si>
    <t>ten_kubun</t>
  </si>
  <si>
    <t>koi_times</t>
  </si>
  <si>
    <t>receipt_type_code</t>
  </si>
  <si>
    <t>jisshi_ymd</t>
  </si>
  <si>
    <t>receipt_ka_kubun</t>
  </si>
  <si>
    <t>診療科区分</t>
  </si>
  <si>
    <t>department_kubun</t>
  </si>
  <si>
    <t>nyugai_kubun</t>
  </si>
  <si>
    <t>koi_tensu</t>
  </si>
  <si>
    <t>koi_yakuzai</t>
  </si>
  <si>
    <t>koi_zairyo</t>
  </si>
  <si>
    <t>サブジェクトエリアID</t>
    <phoneticPr fontId="15"/>
  </si>
  <si>
    <t>テーブル名</t>
    <rPh sb="4" eb="5">
      <t>メイ</t>
    </rPh>
    <phoneticPr fontId="11"/>
  </si>
  <si>
    <t>torikomi_ym</t>
  </si>
  <si>
    <t>data_type</t>
  </si>
  <si>
    <t>施設ID</t>
  </si>
  <si>
    <t>千年カルテID</t>
  </si>
  <si>
    <t>データモデル定義
エンティティ一覧</t>
    <rPh sb="6" eb="8">
      <t>テイギ</t>
    </rPh>
    <rPh sb="15" eb="17">
      <t>イチラン</t>
    </rPh>
    <phoneticPr fontId="11"/>
  </si>
  <si>
    <t>作成者</t>
    <rPh sb="0" eb="3">
      <t>サクセイシャ</t>
    </rPh>
    <phoneticPr fontId="11"/>
  </si>
  <si>
    <t>作成日</t>
    <rPh sb="0" eb="3">
      <t>サクセイビ</t>
    </rPh>
    <phoneticPr fontId="11"/>
  </si>
  <si>
    <t>更新者</t>
    <rPh sb="0" eb="2">
      <t>コウシン</t>
    </rPh>
    <rPh sb="2" eb="3">
      <t>シャ</t>
    </rPh>
    <phoneticPr fontId="11"/>
  </si>
  <si>
    <t>更新日</t>
    <rPh sb="0" eb="3">
      <t>コウシンビ</t>
    </rPh>
    <phoneticPr fontId="11"/>
  </si>
  <si>
    <t>エンティティID</t>
    <phoneticPr fontId="15"/>
  </si>
  <si>
    <t>エンティティ名</t>
    <phoneticPr fontId="11"/>
  </si>
  <si>
    <t>エンティティ
種別</t>
    <rPh sb="7" eb="9">
      <t>シュベツ</t>
    </rPh>
    <phoneticPr fontId="15"/>
  </si>
  <si>
    <t>担当部署</t>
    <rPh sb="0" eb="2">
      <t>タントウ</t>
    </rPh>
    <rPh sb="2" eb="4">
      <t>ブショ</t>
    </rPh>
    <phoneticPr fontId="11"/>
  </si>
  <si>
    <t>製造</t>
    <rPh sb="0" eb="2">
      <t>セイゾウ</t>
    </rPh>
    <phoneticPr fontId="11"/>
  </si>
  <si>
    <t>エンティティ一覧</t>
  </si>
  <si>
    <t>(</t>
    <phoneticPr fontId="8"/>
  </si>
  <si>
    <t>);</t>
    <phoneticPr fontId="8"/>
  </si>
  <si>
    <t>PRIMARY KEY</t>
  </si>
  <si>
    <t>(</t>
    <phoneticPr fontId="8"/>
  </si>
  <si>
    <t>サマリ系</t>
    <rPh sb="3" eb="4">
      <t>ケイ</t>
    </rPh>
    <phoneticPr fontId="11"/>
  </si>
  <si>
    <t>shikibetsu_no</t>
  </si>
  <si>
    <t>〇</t>
  </si>
  <si>
    <t>ワークテーブル</t>
  </si>
  <si>
    <t>SA_A9</t>
  </si>
  <si>
    <t>文字列</t>
    <rPh sb="0" eb="3">
      <t>モジレツ</t>
    </rPh>
    <phoneticPr fontId="1"/>
  </si>
  <si>
    <t>実数</t>
    <rPh sb="0" eb="2">
      <t>ジッスウ</t>
    </rPh>
    <phoneticPr fontId="1"/>
  </si>
  <si>
    <t>二次利用DB</t>
    <rPh sb="0" eb="2">
      <t>ニジ</t>
    </rPh>
    <rPh sb="2" eb="4">
      <t>リヨウ</t>
    </rPh>
    <phoneticPr fontId="1"/>
  </si>
  <si>
    <t>二次利用DB（物理名）</t>
    <rPh sb="0" eb="2">
      <t>ニジ</t>
    </rPh>
    <rPh sb="2" eb="4">
      <t>リヨウ</t>
    </rPh>
    <rPh sb="7" eb="9">
      <t>ブツリ</t>
    </rPh>
    <rPh sb="9" eb="10">
      <t>メイ</t>
    </rPh>
    <phoneticPr fontId="1"/>
  </si>
  <si>
    <t>結合テーブル有無</t>
    <rPh sb="0" eb="2">
      <t>ケツゴウ</t>
    </rPh>
    <rPh sb="6" eb="8">
      <t>ウム</t>
    </rPh>
    <phoneticPr fontId="1"/>
  </si>
  <si>
    <t>DPC調査データ_Dファイル</t>
  </si>
  <si>
    <t>dwh_dpc_dn</t>
  </si>
  <si>
    <t>DPC調査データ_入院EF統合ファイル</t>
    <rPh sb="9" eb="11">
      <t>ニュウイン</t>
    </rPh>
    <phoneticPr fontId="2"/>
  </si>
  <si>
    <t>DPC調査データ_外来EF統合ファイル</t>
    <rPh sb="9" eb="11">
      <t>ガイライ</t>
    </rPh>
    <phoneticPr fontId="2"/>
  </si>
  <si>
    <t>dwh_dpc_efg</t>
  </si>
  <si>
    <t>dwh_dpc_hn</t>
  </si>
  <si>
    <t>DPC調査データ_様式1</t>
  </si>
  <si>
    <t>dwh_dpc_ff1</t>
  </si>
  <si>
    <t>DPC調査データ_様式1_患者プロファイル/褥瘡</t>
  </si>
  <si>
    <t>dwh_dpc_ff1_a001030</t>
  </si>
  <si>
    <t>dwh_dpc_ff1_a006040</t>
  </si>
  <si>
    <t>DPC調査データ_様式1_診断情報/続発症</t>
  </si>
  <si>
    <t>dwh_dpc_ff1_a006050</t>
  </si>
  <si>
    <t>DPC調査データ_様式1_手術情報</t>
  </si>
  <si>
    <t>dwh_dpc_ff1_a007010</t>
  </si>
  <si>
    <t>DPC調査データ_様式1_FIM</t>
  </si>
  <si>
    <t>dwh_dpc_ff1_fim0010</t>
  </si>
  <si>
    <t>DPC調査データ_様式1_SOFAスコア/特定集中治療室</t>
  </si>
  <si>
    <t>dwh_dpc_ff1_m180010</t>
  </si>
  <si>
    <t>DPC調査データ_様式1_SOFAスコア/敗血症</t>
  </si>
  <si>
    <t>dwh_dpc_ff1_m180011</t>
  </si>
  <si>
    <t>DPC調査データ_様式1_pSOFAスコア/特定集中治療室</t>
  </si>
  <si>
    <t>dwh_dpc_ff1_m180020</t>
  </si>
  <si>
    <t>DPC調査データ_様式1_pSOFAスコア/敗血症</t>
  </si>
  <si>
    <t>dwh_dpc_ff1_m180021</t>
  </si>
  <si>
    <t>医科レセプト_医療機関情報レコード</t>
  </si>
  <si>
    <t>dwh_receiptc_ir</t>
  </si>
  <si>
    <t>医科レセプト_レセプト共通レコード</t>
  </si>
  <si>
    <t>dwh_receiptc_re</t>
  </si>
  <si>
    <t>医科レセプト_保険者レコード</t>
  </si>
  <si>
    <t>dwh_receiptc_ho</t>
  </si>
  <si>
    <t>医科レセプト_公費レコード</t>
  </si>
  <si>
    <t>dwh_receiptc_ko</t>
  </si>
  <si>
    <t>医科レセプト_包括評価対象外理由レコード</t>
  </si>
  <si>
    <t>dwh_receiptc_gr</t>
  </si>
  <si>
    <t>医科レセプト_傷病名レコード</t>
  </si>
  <si>
    <t>dwh_receiptc_sy</t>
  </si>
  <si>
    <t>医科レセプト_診療行為レコード</t>
  </si>
  <si>
    <t>dwh_receiptc_si</t>
  </si>
  <si>
    <t>医科レセプト_診療行為レコード_算定日情報</t>
  </si>
  <si>
    <t>dwh_receiptc_si_day</t>
  </si>
  <si>
    <t>医科レセプト_医薬品レコード</t>
  </si>
  <si>
    <t>dwh_receiptc_iy</t>
  </si>
  <si>
    <t>医科レセプト_医薬品レコード_算定日情報</t>
    <rPh sb="15" eb="17">
      <t>サンテイ</t>
    </rPh>
    <rPh sb="17" eb="18">
      <t>ビ</t>
    </rPh>
    <rPh sb="18" eb="20">
      <t>ジョウホウ</t>
    </rPh>
    <phoneticPr fontId="2"/>
  </si>
  <si>
    <t>dwh_receiptc_iy_day</t>
  </si>
  <si>
    <t>医科レセプト_特定器材レコード</t>
  </si>
  <si>
    <t>dwh_receiptc_to</t>
  </si>
  <si>
    <t>医科レセプト_特定器材レコード_算定日情報</t>
  </si>
  <si>
    <t>dwh_receiptc_to_day</t>
  </si>
  <si>
    <t>医科レセプト_コメントレコード</t>
  </si>
  <si>
    <t>dwh_receiptc_co</t>
  </si>
  <si>
    <t>医科レセプト_症状詳記レコード</t>
  </si>
  <si>
    <t>dwh_receiptc_sj</t>
  </si>
  <si>
    <t>医科レセプト_臓器提供医療機関情報レコード</t>
  </si>
  <si>
    <t>dwh_receiptc_ti</t>
  </si>
  <si>
    <t>医科レセプト_臓器提供者レセプト情報レコード</t>
  </si>
  <si>
    <t>dwh_receiptc_tr</t>
  </si>
  <si>
    <t>医科レセプト_臓器提供者請求情報レコード</t>
  </si>
  <si>
    <t>dwh_receiptc_ts</t>
  </si>
  <si>
    <t>医科レセプト_診療報酬請求書レコード</t>
  </si>
  <si>
    <t>dwh_receiptc_go</t>
  </si>
  <si>
    <t>DPCレセプト_医療機関情報レコード</t>
  </si>
  <si>
    <t>dwh_receiptd_ir</t>
  </si>
  <si>
    <t>DPCレセプト_レセプト共通レコード</t>
  </si>
  <si>
    <t>dwh_receiptd_re</t>
  </si>
  <si>
    <t>DPCレセプト_保険者レコード</t>
  </si>
  <si>
    <t>dwh_receiptd_ho</t>
  </si>
  <si>
    <t>DPCレセプト_公費レコード</t>
  </si>
  <si>
    <t>dwh_receiptd_ko</t>
  </si>
  <si>
    <t>DPCレセプト_包括評価対象外理由レコード</t>
  </si>
  <si>
    <t>dwh_receiptd_gr</t>
  </si>
  <si>
    <t>DPCレセプト_コメントレコード</t>
  </si>
  <si>
    <t>dwh_receiptd_co</t>
  </si>
  <si>
    <t>DPCレセプト_症状詳記レコード</t>
  </si>
  <si>
    <t>dwh_receiptd_sj</t>
  </si>
  <si>
    <t>DPCレセプト_診断群分類レコード</t>
  </si>
  <si>
    <t>dwh_receiptd_bu</t>
  </si>
  <si>
    <t>DPCレセプト_傷病レコード</t>
  </si>
  <si>
    <t>dwh_receiptd_sb</t>
  </si>
  <si>
    <t>DPCレセプト_傷病名レコード</t>
  </si>
  <si>
    <t>dwh_receiptd_sy</t>
  </si>
  <si>
    <t>DPCレセプト_患者基礎レコード</t>
  </si>
  <si>
    <t>dwh_receiptd_kk</t>
  </si>
  <si>
    <t>DPCレセプト_診療関連レコード</t>
  </si>
  <si>
    <t>dwh_receiptd_sk</t>
  </si>
  <si>
    <t>DPCレセプト_外泊レコード</t>
  </si>
  <si>
    <t>dwh_receiptd_ga</t>
  </si>
  <si>
    <t>DPCレセプト_包括評価レコード</t>
  </si>
  <si>
    <t>dwh_receiptd_hh</t>
  </si>
  <si>
    <t>DPCレセプト_合計調整レコード</t>
  </si>
  <si>
    <t>dwh_receiptd_gt</t>
  </si>
  <si>
    <t>DPCレセプト_診療行為レコード</t>
  </si>
  <si>
    <t>dwh_receiptd_si</t>
  </si>
  <si>
    <t>DPCレセプト_診療行為レコード_算定日情報</t>
  </si>
  <si>
    <t>dwh_receiptd_si_day</t>
  </si>
  <si>
    <t>DPCレセプト_医薬品レコード</t>
  </si>
  <si>
    <t>dwh_receiptd_iy</t>
  </si>
  <si>
    <t>DPCレセプト_医薬品レコード_算定日情報</t>
  </si>
  <si>
    <t>dwh_receiptd_iy_day</t>
  </si>
  <si>
    <t>DPCレセプト_特定器材レコード</t>
  </si>
  <si>
    <t>dwh_receiptd_to</t>
  </si>
  <si>
    <t>DPCレセプト_特定器材レコード_算定日情報</t>
  </si>
  <si>
    <t>dwh_receiptd_to_day</t>
  </si>
  <si>
    <t>DPCレセプト_コーディングデータレコード</t>
  </si>
  <si>
    <t>dwh_receiptd_cd</t>
  </si>
  <si>
    <t>DPCレセプト_臓器提供医療機関情報レコード</t>
  </si>
  <si>
    <t>dwh_receiptd_ti</t>
  </si>
  <si>
    <t>DPCレセプト_臓器提供者レセプト情報レコード</t>
  </si>
  <si>
    <t>dwh_receiptd_tr</t>
  </si>
  <si>
    <t>DPCレセプト_臓器提供者請求情報レコード</t>
  </si>
  <si>
    <t>dwh_receiptd_ts</t>
  </si>
  <si>
    <t>DPCレセプト_診療報酬請求書レコード</t>
  </si>
  <si>
    <t>dwh_receiptd_go</t>
  </si>
  <si>
    <t>患者情報モジュール_患者情報</t>
  </si>
  <si>
    <t>dwh_mml_pi_master</t>
  </si>
  <si>
    <t>患者情報モジュール_その他ID</t>
  </si>
  <si>
    <t>dwh_mml_pi_other_id</t>
  </si>
  <si>
    <t>診断履歴情報モジュール_診断履歴情報レコード</t>
  </si>
  <si>
    <t>dwh_mml_rd_register</t>
  </si>
  <si>
    <t>診断履歴情報モジュール_診断病名レコード</t>
  </si>
  <si>
    <t>dwh_mml_rd_byomei</t>
  </si>
  <si>
    <t>診断履歴情報モジュール_診断分類レコード</t>
  </si>
  <si>
    <t>dwh_mml_rd_category</t>
  </si>
  <si>
    <t>経過記録情報モジュール_経過記録情報レコード</t>
  </si>
  <si>
    <t>dwh_mml_pc_progress_course</t>
  </si>
  <si>
    <t>経過記録情報モジュール_プロブレムレコード</t>
  </si>
  <si>
    <t>dwh_mml_pc_problem</t>
  </si>
  <si>
    <t>経過記録情報モジュール_身体所見レコード</t>
  </si>
  <si>
    <t>dwh_mml_pc_physical_exam</t>
  </si>
  <si>
    <t>経過記録情報モジュール_処方箋実施レコード</t>
  </si>
  <si>
    <t>dwh_mml_pc_prescription_operate</t>
  </si>
  <si>
    <t>経過記録情報モジュール_処方箋実施薬剤レコード</t>
  </si>
  <si>
    <t>dwh_mml_pc_prescription_operate_medicine</t>
  </si>
  <si>
    <t>経過記録情報モジュール_処方箋実施薬剤コードレコード</t>
  </si>
  <si>
    <t>dwh_mml_pc_prescription_operate_medicine_code</t>
  </si>
  <si>
    <t>経過記録情報モジュール_注射実施情報レコード</t>
  </si>
  <si>
    <t>dwh_mml_pc_injection_operate</t>
  </si>
  <si>
    <t>経過記録情報モジュール_注射実施薬剤レコード</t>
  </si>
  <si>
    <t>dwh_mml_pc_injection_operate_medicine</t>
  </si>
  <si>
    <t>経過記録情報モジュール_注射実施薬剤コードレコード</t>
  </si>
  <si>
    <t>dwh_mml_pc_injection_operate_medicine_code</t>
  </si>
  <si>
    <t>経過記録情報モジュール_アセスメントレコード</t>
  </si>
  <si>
    <t>dwh_mml_pc_assessment</t>
  </si>
  <si>
    <t>経過記録情報モジュール_処方箋オーダー情報レコード</t>
  </si>
  <si>
    <t>dwh_mml_pc_prescription_order</t>
  </si>
  <si>
    <t>経過記録情報モジュール_処方箋オーダー薬剤レコード</t>
  </si>
  <si>
    <t>dwh_mml_pc_prescription_order_medicine</t>
  </si>
  <si>
    <t>経過記録情報モジュール_処方箋オーダー薬剤コードレコード</t>
  </si>
  <si>
    <t>dwh_mml_pc_prescription_order_medicine_code</t>
  </si>
  <si>
    <t>経過記録情報モジュール_注射オーダー情報レコード</t>
  </si>
  <si>
    <t>dwh_mml_pc_injection_order</t>
  </si>
  <si>
    <t>経過記録情報モジュール_注射オーダー薬剤レコード</t>
  </si>
  <si>
    <t>dwh_mml_pc_injection_order_medicine</t>
  </si>
  <si>
    <t>経過記録情報モジュール_注射オーダー薬剤コードレコード</t>
  </si>
  <si>
    <t>dwh_mml_pc_injection_order_medicine_code</t>
  </si>
  <si>
    <t>経過記録情報モジュール_外部参照レコード</t>
  </si>
  <si>
    <t>dwh_mml_pc_external_reference</t>
  </si>
  <si>
    <t>臨床サマリーモジュール_臨床サマリー情報レコード</t>
  </si>
  <si>
    <t>dwh_mml_sm_summary</t>
  </si>
  <si>
    <t>臨床サマリーモジュール_外来受診レコード</t>
  </si>
  <si>
    <t>dwh_mml_sm_out_patient</t>
  </si>
  <si>
    <t>臨床サマリーモジュール_入院レコード</t>
  </si>
  <si>
    <t>dwh_mml_sm_in_patient</t>
  </si>
  <si>
    <t>臨床サマリーモジュール_診断履歴情報レコード</t>
  </si>
  <si>
    <t>dwh_mml_sm_register</t>
  </si>
  <si>
    <t>臨床サマリーモジュール_診断病名レコード</t>
  </si>
  <si>
    <t>dwh_mml_sm_byomei</t>
  </si>
  <si>
    <t>臨床サマリーモジュール_診断分類レコード</t>
  </si>
  <si>
    <t>dwh_mml_sm_category</t>
  </si>
  <si>
    <t>臨床サマリーモジュール_経過記録レコード</t>
  </si>
  <si>
    <t>dwh_mml_sm_clinical_course</t>
  </si>
  <si>
    <t>臨床サマリーモジュール_検査結果レコード</t>
  </si>
  <si>
    <t>dwh_mml_sm_test_results</t>
  </si>
  <si>
    <t>検歴情報モジュール_検歴情報</t>
  </si>
  <si>
    <t>dwh_mml_lb_test</t>
  </si>
  <si>
    <t>検歴情報モジュール_報告コメントレコード</t>
  </si>
  <si>
    <t>dwh_mml_lb_report_comment</t>
  </si>
  <si>
    <t>dwh_mml_lb_specimen</t>
  </si>
  <si>
    <t>検歴情報モジュール_検体コメントレコード</t>
  </si>
  <si>
    <t>dwh_mml_lb_specimen_comment</t>
  </si>
  <si>
    <t>検歴情報モジュール_検歴項目情報</t>
  </si>
  <si>
    <t>dwh_mml_lb_item</t>
  </si>
  <si>
    <t>検歴情報モジュール_項目コメントレコード</t>
  </si>
  <si>
    <t>dwh_mml_lb_item_comment</t>
  </si>
  <si>
    <t>バイタルサインモジュール_バイタルサイン</t>
  </si>
  <si>
    <t>dwh_mml_vs_vitalsign</t>
  </si>
  <si>
    <t>バイタルサインモジュール_記録項目</t>
  </si>
  <si>
    <t>dwh_mml_vs_item</t>
  </si>
  <si>
    <t>バイタルサインモジュール_項目コメントレコード</t>
  </si>
  <si>
    <t>dwh_mml_vs_item_comment</t>
  </si>
  <si>
    <t>体温表モジュール_バイタルサイン</t>
  </si>
  <si>
    <t>dwh_mml_fs_vitalsign</t>
  </si>
  <si>
    <t>体温表モジュール_記録項目</t>
  </si>
  <si>
    <t>体温表モジュール_項目コメントレコード</t>
  </si>
  <si>
    <t>dwh_mml_fs_item_comment</t>
  </si>
  <si>
    <t>〇：データマート、サンプル帳票、基本分析支援サービスで利用するため実装必須のテーブル</t>
    <rPh sb="13" eb="15">
      <t>チョウヒョウ</t>
    </rPh>
    <rPh sb="16" eb="22">
      <t>キホンブンセキシエン</t>
    </rPh>
    <rPh sb="27" eb="29">
      <t>リヨウ</t>
    </rPh>
    <rPh sb="33" eb="35">
      <t>ジッソウ</t>
    </rPh>
    <rPh sb="35" eb="37">
      <t>ヒッス</t>
    </rPh>
    <phoneticPr fontId="1"/>
  </si>
  <si>
    <t>△：利用頻度が高いため実装希望のテーブル</t>
    <rPh sb="2" eb="4">
      <t>リヨウ</t>
    </rPh>
    <rPh sb="4" eb="6">
      <t>ヒンド</t>
    </rPh>
    <rPh sb="7" eb="8">
      <t>タカ</t>
    </rPh>
    <rPh sb="11" eb="13">
      <t>ジッソウ</t>
    </rPh>
    <rPh sb="13" eb="15">
      <t>キボウ</t>
    </rPh>
    <phoneticPr fontId="1"/>
  </si>
  <si>
    <t>DPC調査データ_外来EF統合ファイル_結合</t>
  </si>
  <si>
    <t>DPC調査データ_様式1_結合</t>
  </si>
  <si>
    <t>医科レセプト_レセプト共通レコード_結合</t>
  </si>
  <si>
    <t>医科レセプト_傷病名レコード_結合</t>
  </si>
  <si>
    <t>医科レセプト_診療行為レコード_結合</t>
  </si>
  <si>
    <t>医科レセプト_医薬品レコード_結合</t>
  </si>
  <si>
    <t>医科レセプト_臓器提供者レセプト情報レコード_結合</t>
  </si>
  <si>
    <t>DPCレセプト_レセプト共通レコード_結合</t>
  </si>
  <si>
    <t>DPCレセプト_診断群分類レコード_結合</t>
  </si>
  <si>
    <t>DPCレセプト_傷病レコード_結合</t>
  </si>
  <si>
    <t>DPCレセプト_傷病名レコード_結合</t>
  </si>
  <si>
    <t>DPCレセプト_診療行為レコード_結合</t>
  </si>
  <si>
    <t>DPCレセプト_医薬品レコード_結合</t>
  </si>
  <si>
    <t>DPCレセプト_臓器提供者レセプト情報レコード_結合</t>
  </si>
  <si>
    <t>患者情報モジュール_患者情報_結合</t>
  </si>
  <si>
    <t>診断履歴情報モジュール_診断履歴情報レコード_結合</t>
  </si>
  <si>
    <t>診断履歴情報モジュール_診断病名レコード_結合</t>
  </si>
  <si>
    <t>診断履歴情報モジュール_診断分類レコード_結合</t>
  </si>
  <si>
    <t>検歴情報モジュール_検歴情報_結合</t>
  </si>
  <si>
    <t>検歴情報モジュール_検歴検体材料_結合</t>
  </si>
  <si>
    <t>検歴情報モジュール_検歴項目情報_結合</t>
  </si>
  <si>
    <t>バイタルサインモジュール_バイタルサイン_結合</t>
  </si>
  <si>
    <t>バイタルサインモジュール_記録項目_結合</t>
  </si>
  <si>
    <t>体温表モジュール_バイタルサイン_結合</t>
  </si>
  <si>
    <t>体温表モジュール_記録項目_結合</t>
  </si>
  <si>
    <t>DPC調査データ_Dファイル_結合</t>
    <phoneticPr fontId="8"/>
  </si>
  <si>
    <t>DPC調査データ_Dファイル_結合</t>
    <rPh sb="3" eb="5">
      <t>チョウサ</t>
    </rPh>
    <rPh sb="15" eb="17">
      <t>ケツゴウ</t>
    </rPh>
    <phoneticPr fontId="11"/>
  </si>
  <si>
    <t>merge_dpc_dn</t>
    <phoneticPr fontId="11"/>
  </si>
  <si>
    <t>取込年月</t>
    <rPh sb="0" eb="2">
      <t>トリコミ</t>
    </rPh>
    <rPh sb="2" eb="4">
      <t>ネンゲツ</t>
    </rPh>
    <phoneticPr fontId="1"/>
  </si>
  <si>
    <t>システムへ取り込む年月（YYYYMM）</t>
    <rPh sb="5" eb="6">
      <t>ト</t>
    </rPh>
    <rPh sb="7" eb="8">
      <t>コ</t>
    </rPh>
    <rPh sb="9" eb="11">
      <t>ネンゲツ</t>
    </rPh>
    <phoneticPr fontId="1"/>
  </si>
  <si>
    <t>システムにて通番付与</t>
  </si>
  <si>
    <t>ファイル名の「施設コード」から施設マスタの施設IDを設定</t>
    <rPh sb="4" eb="5">
      <t>メイ</t>
    </rPh>
    <rPh sb="7" eb="9">
      <t>シセツ</t>
    </rPh>
    <phoneticPr fontId="1"/>
  </si>
  <si>
    <t>診療年月</t>
    <rPh sb="0" eb="2">
      <t>シンリョウ</t>
    </rPh>
    <rPh sb="2" eb="4">
      <t>ネンゲツ</t>
    </rPh>
    <phoneticPr fontId="1"/>
  </si>
  <si>
    <t>データ種別</t>
    <rPh sb="3" eb="5">
      <t>シュベツ</t>
    </rPh>
    <phoneticPr fontId="12"/>
  </si>
  <si>
    <t>DPC</t>
  </si>
  <si>
    <t>”DPC”固定</t>
    <rPh sb="5" eb="7">
      <t>コテイ</t>
    </rPh>
    <phoneticPr fontId="1"/>
  </si>
  <si>
    <t>データ識別番号</t>
    <rPh sb="3" eb="5">
      <t>シキベツ</t>
    </rPh>
    <rPh sb="5" eb="7">
      <t>バンゴウ</t>
    </rPh>
    <phoneticPr fontId="1"/>
  </si>
  <si>
    <t>退院年月日</t>
  </si>
  <si>
    <t>YYYYMMDD
未確定時は 00000000 とする</t>
  </si>
  <si>
    <t>入院年月日</t>
  </si>
  <si>
    <t>YYYYMMDD</t>
  </si>
  <si>
    <t>データ区分</t>
  </si>
  <si>
    <t>順序番号</t>
  </si>
  <si>
    <t>病院点数マスタコード</t>
  </si>
  <si>
    <t>tensu_master_code</t>
  </si>
  <si>
    <t>レセプト電算処理システム用コード</t>
  </si>
  <si>
    <t>解釈番号</t>
  </si>
  <si>
    <t>診療行為名称</t>
  </si>
  <si>
    <t>診療明細の名称（最大漢字 127 文字）</t>
  </si>
  <si>
    <t>行為点数</t>
  </si>
  <si>
    <t>行為薬剤料</t>
  </si>
  <si>
    <t>行為材料料</t>
  </si>
  <si>
    <t>円・点区分</t>
  </si>
  <si>
    <t>1:円単位 0:点単位</t>
  </si>
  <si>
    <t>行為回数</t>
  </si>
  <si>
    <t>保険者番号</t>
  </si>
  <si>
    <t>hoken_no</t>
  </si>
  <si>
    <t>レセプト種別コード</t>
  </si>
  <si>
    <t>実施年月日</t>
  </si>
  <si>
    <t>レセプト科区分</t>
  </si>
  <si>
    <t>医師コード</t>
  </si>
  <si>
    <t>doctor_code</t>
  </si>
  <si>
    <t>病棟コード</t>
  </si>
  <si>
    <t>ward_code</t>
  </si>
  <si>
    <t>病棟区分</t>
  </si>
  <si>
    <t>ward_kubun</t>
  </si>
  <si>
    <t>1:一般以外 0:一般 2:入院中の外来診療</t>
  </si>
  <si>
    <t>入外区分</t>
  </si>
  <si>
    <t>1:外来 0:入院</t>
  </si>
  <si>
    <t>施設タイプ</t>
  </si>
  <si>
    <t>facility_type</t>
  </si>
  <si>
    <t>算定開始日</t>
  </si>
  <si>
    <t>santei_start_ymd</t>
  </si>
  <si>
    <t>算定終了日</t>
  </si>
  <si>
    <t>santei_end_ymd</t>
  </si>
  <si>
    <t>算定起算日</t>
  </si>
  <si>
    <t>santei_kisan_ymd</t>
  </si>
  <si>
    <t>分類番号</t>
  </si>
  <si>
    <t>bunrui_no</t>
  </si>
  <si>
    <t>医療機関係数</t>
  </si>
  <si>
    <t>hospital_keisu</t>
  </si>
  <si>
    <t>診療年月に対応する医療機関調整係数 
例）1.1234（小数点も 1 桁として設定）</t>
  </si>
  <si>
    <t>ファイル名から取得し、年月が4桁（YYMM)の場合はYYYYMM形式に変換する
（例）EFn_010314119_1706
 　 →201706</t>
    <rPh sb="4" eb="5">
      <t>メイ</t>
    </rPh>
    <rPh sb="7" eb="9">
      <t>シュトク</t>
    </rPh>
    <rPh sb="11" eb="13">
      <t>ネンゲツ</t>
    </rPh>
    <rPh sb="15" eb="16">
      <t>ケタ</t>
    </rPh>
    <rPh sb="23" eb="25">
      <t>バアイ</t>
    </rPh>
    <rPh sb="32" eb="34">
      <t>ケイシキ</t>
    </rPh>
    <rPh sb="35" eb="37">
      <t>ヘンカン</t>
    </rPh>
    <rPh sb="41" eb="42">
      <t>レイ</t>
    </rPh>
    <phoneticPr fontId="1"/>
  </si>
  <si>
    <t>facility_id</t>
    <phoneticPr fontId="8"/>
  </si>
  <si>
    <t>shinryo_ym</t>
    <phoneticPr fontId="8"/>
  </si>
  <si>
    <t>shikibetsu_no</t>
    <phoneticPr fontId="8"/>
  </si>
  <si>
    <t>taiin_ymd</t>
    <phoneticPr fontId="8"/>
  </si>
  <si>
    <t>nyuin_ymd</t>
    <phoneticPr fontId="8"/>
  </si>
  <si>
    <t>junjo_no</t>
    <phoneticPr fontId="8"/>
  </si>
  <si>
    <t>data_kubun</t>
    <phoneticPr fontId="8"/>
  </si>
  <si>
    <t>select</t>
    <phoneticPr fontId="8"/>
  </si>
  <si>
    <t xml:space="preserve">from </t>
    <phoneticPr fontId="8"/>
  </si>
  <si>
    <t>milscm22</t>
    <phoneticPr fontId="8"/>
  </si>
  <si>
    <t>milscm12</t>
    <phoneticPr fontId="8"/>
  </si>
  <si>
    <t>milscm2</t>
    <phoneticPr fontId="8"/>
  </si>
  <si>
    <t>カラムなし</t>
    <phoneticPr fontId="8"/>
  </si>
  <si>
    <t>結合テーブル名</t>
    <rPh sb="0" eb="2">
      <t>ケツゴウ</t>
    </rPh>
    <rPh sb="6" eb="7">
      <t>メイ</t>
    </rPh>
    <phoneticPr fontId="8"/>
  </si>
  <si>
    <t>結合テーブル（物理名）</t>
    <rPh sb="0" eb="2">
      <t>ケツゴウ</t>
    </rPh>
    <phoneticPr fontId="8"/>
  </si>
  <si>
    <t>データ種別</t>
    <rPh sb="3" eb="5">
      <t>シュベツ</t>
    </rPh>
    <phoneticPr fontId="13"/>
  </si>
  <si>
    <t>退院年月日</t>
    <rPh sb="0" eb="2">
      <t>タイイン</t>
    </rPh>
    <rPh sb="2" eb="5">
      <t>ネンガッピ</t>
    </rPh>
    <phoneticPr fontId="1"/>
  </si>
  <si>
    <t>入院年月日</t>
    <rPh sb="0" eb="2">
      <t>ニュウイン</t>
    </rPh>
    <rPh sb="2" eb="5">
      <t>ネンガッピ</t>
    </rPh>
    <phoneticPr fontId="1"/>
  </si>
  <si>
    <t>データ区分</t>
    <rPh sb="3" eb="5">
      <t>クブン</t>
    </rPh>
    <phoneticPr fontId="1"/>
  </si>
  <si>
    <t>順序番号</t>
    <rPh sb="0" eb="2">
      <t>ジュンジョ</t>
    </rPh>
    <rPh sb="2" eb="4">
      <t>バンゴウ</t>
    </rPh>
    <phoneticPr fontId="1"/>
  </si>
  <si>
    <t>行為明細番号</t>
    <rPh sb="0" eb="2">
      <t>コウイ</t>
    </rPh>
    <rPh sb="2" eb="4">
      <t>メイサイ</t>
    </rPh>
    <rPh sb="4" eb="6">
      <t>バンゴウ</t>
    </rPh>
    <phoneticPr fontId="1"/>
  </si>
  <si>
    <t>koi_meisai_no</t>
  </si>
  <si>
    <t>病院点数マスタコード</t>
    <rPh sb="0" eb="2">
      <t>ビョウイン</t>
    </rPh>
    <rPh sb="2" eb="4">
      <t>テンスウ</t>
    </rPh>
    <phoneticPr fontId="1"/>
  </si>
  <si>
    <t>解釈番号</t>
    <rPh sb="0" eb="2">
      <t>カイシャク</t>
    </rPh>
    <rPh sb="2" eb="4">
      <t>バンゴウ</t>
    </rPh>
    <phoneticPr fontId="1"/>
  </si>
  <si>
    <t>診療明細名称</t>
    <rPh sb="0" eb="2">
      <t>シンリョウ</t>
    </rPh>
    <rPh sb="2" eb="4">
      <t>メイサイ</t>
    </rPh>
    <rPh sb="4" eb="6">
      <t>メイショウ</t>
    </rPh>
    <phoneticPr fontId="1"/>
  </si>
  <si>
    <t>sinryo_meisai_name</t>
  </si>
  <si>
    <t>使用量</t>
    <rPh sb="0" eb="2">
      <t>シヨウ</t>
    </rPh>
    <rPh sb="2" eb="3">
      <t>リョウ</t>
    </rPh>
    <phoneticPr fontId="1"/>
  </si>
  <si>
    <t>shiyoryo</t>
  </si>
  <si>
    <t>基準単位</t>
    <rPh sb="0" eb="2">
      <t>キジュン</t>
    </rPh>
    <rPh sb="2" eb="4">
      <t>タンイ</t>
    </rPh>
    <phoneticPr fontId="1"/>
  </si>
  <si>
    <t>unit</t>
  </si>
  <si>
    <t>明細点数・金額</t>
    <rPh sb="0" eb="2">
      <t>メイサイ</t>
    </rPh>
    <rPh sb="2" eb="4">
      <t>テンスウ</t>
    </rPh>
    <rPh sb="5" eb="7">
      <t>キンガク</t>
    </rPh>
    <phoneticPr fontId="1"/>
  </si>
  <si>
    <t>meisai_tensu</t>
  </si>
  <si>
    <t>円・点区分</t>
    <rPh sb="0" eb="1">
      <t>エン</t>
    </rPh>
    <rPh sb="2" eb="3">
      <t>テン</t>
    </rPh>
    <rPh sb="3" eb="5">
      <t>クブン</t>
    </rPh>
    <phoneticPr fontId="1"/>
  </si>
  <si>
    <t>出来高実績点数</t>
    <rPh sb="0" eb="2">
      <t>デキ</t>
    </rPh>
    <rPh sb="2" eb="3">
      <t>ダカ</t>
    </rPh>
    <rPh sb="3" eb="5">
      <t>ジッセキ</t>
    </rPh>
    <rPh sb="5" eb="7">
      <t>テンスウ</t>
    </rPh>
    <phoneticPr fontId="1"/>
  </si>
  <si>
    <t>dekidaka_tensu</t>
  </si>
  <si>
    <t>行為明細区分情報</t>
    <rPh sb="0" eb="2">
      <t>コウイ</t>
    </rPh>
    <rPh sb="2" eb="4">
      <t>メイサイ</t>
    </rPh>
    <rPh sb="4" eb="6">
      <t>クブン</t>
    </rPh>
    <rPh sb="6" eb="8">
      <t>ジョウホウ</t>
    </rPh>
    <phoneticPr fontId="1"/>
  </si>
  <si>
    <t>koi_meisai_kubun</t>
  </si>
  <si>
    <t>行為点数</t>
    <rPh sb="0" eb="2">
      <t>コウイ</t>
    </rPh>
    <rPh sb="2" eb="4">
      <t>テンスウ</t>
    </rPh>
    <phoneticPr fontId="1"/>
  </si>
  <si>
    <t>行為薬剤料</t>
    <rPh sb="0" eb="2">
      <t>コウイ</t>
    </rPh>
    <rPh sb="2" eb="4">
      <t>ヤクザイ</t>
    </rPh>
    <rPh sb="4" eb="5">
      <t>リョウ</t>
    </rPh>
    <phoneticPr fontId="1"/>
  </si>
  <si>
    <t>行為材料料</t>
    <rPh sb="0" eb="2">
      <t>コウイ</t>
    </rPh>
    <rPh sb="2" eb="4">
      <t>ザイリョウ</t>
    </rPh>
    <rPh sb="4" eb="5">
      <t>リョウ</t>
    </rPh>
    <phoneticPr fontId="1"/>
  </si>
  <si>
    <t>行為回数</t>
    <rPh sb="0" eb="2">
      <t>コウイ</t>
    </rPh>
    <rPh sb="2" eb="4">
      <t>カイスウ</t>
    </rPh>
    <phoneticPr fontId="1"/>
  </si>
  <si>
    <t>保険者番号</t>
    <rPh sb="0" eb="3">
      <t>ホケンシャ</t>
    </rPh>
    <rPh sb="3" eb="5">
      <t>バンゴウ</t>
    </rPh>
    <phoneticPr fontId="1"/>
  </si>
  <si>
    <t>レセプト種別コード</t>
    <rPh sb="4" eb="6">
      <t>シュベツ</t>
    </rPh>
    <phoneticPr fontId="1"/>
  </si>
  <si>
    <t>実施年月日</t>
    <rPh sb="0" eb="2">
      <t>ジッシ</t>
    </rPh>
    <rPh sb="2" eb="5">
      <t>ネンガッピ</t>
    </rPh>
    <phoneticPr fontId="1"/>
  </si>
  <si>
    <t>レセプト科区分</t>
    <rPh sb="4" eb="5">
      <t>カ</t>
    </rPh>
    <rPh sb="5" eb="7">
      <t>クブン</t>
    </rPh>
    <phoneticPr fontId="1"/>
  </si>
  <si>
    <t>医師コード</t>
    <rPh sb="0" eb="2">
      <t>イシ</t>
    </rPh>
    <phoneticPr fontId="1"/>
  </si>
  <si>
    <t>病棟コード</t>
    <rPh sb="0" eb="2">
      <t>ビョウトウ</t>
    </rPh>
    <phoneticPr fontId="1"/>
  </si>
  <si>
    <t>病棟区分</t>
    <rPh sb="0" eb="2">
      <t>ビョウトウ</t>
    </rPh>
    <rPh sb="2" eb="4">
      <t>クブン</t>
    </rPh>
    <phoneticPr fontId="1"/>
  </si>
  <si>
    <t>入外区分</t>
    <rPh sb="0" eb="1">
      <t>ニュウ</t>
    </rPh>
    <rPh sb="1" eb="2">
      <t>ガイ</t>
    </rPh>
    <rPh sb="2" eb="4">
      <t>クブン</t>
    </rPh>
    <phoneticPr fontId="1"/>
  </si>
  <si>
    <t>施設タイプ</t>
    <rPh sb="0" eb="2">
      <t>シセツ</t>
    </rPh>
    <phoneticPr fontId="1"/>
  </si>
  <si>
    <r>
      <t>ファイル名から取得し、</t>
    </r>
    <r>
      <rPr>
        <sz val="11"/>
        <color rgb="FFFF0000"/>
        <rFont val="メイリオ"/>
        <family val="3"/>
        <charset val="128"/>
      </rPr>
      <t>年月が4桁（YYMM)の場合は</t>
    </r>
    <r>
      <rPr>
        <sz val="11"/>
        <rFont val="メイリオ"/>
        <family val="3"/>
        <charset val="128"/>
      </rPr>
      <t>YYYYMM形式に変換する
（例）EFn_010314119_1706
 　 →201706</t>
    </r>
    <rPh sb="4" eb="5">
      <t>メイ</t>
    </rPh>
    <rPh sb="7" eb="9">
      <t>シュトク</t>
    </rPh>
    <rPh sb="11" eb="13">
      <t>ネンゲツ</t>
    </rPh>
    <rPh sb="15" eb="16">
      <t>ケタ</t>
    </rPh>
    <rPh sb="23" eb="25">
      <t>バアイ</t>
    </rPh>
    <rPh sb="32" eb="34">
      <t>ケイシキ</t>
    </rPh>
    <rPh sb="35" eb="37">
      <t>ヘンカン</t>
    </rPh>
    <rPh sb="41" eb="42">
      <t>レイ</t>
    </rPh>
    <phoneticPr fontId="1"/>
  </si>
  <si>
    <t xml:space="preserve">診療明細情報の順序番号に対応する行為明細を、1 から付番する。001～999 </t>
  </si>
  <si>
    <t>基準単位に合わせた使用量を小数点以上 7 桁、小数点以下 3 桁にて設定する</t>
  </si>
  <si>
    <t>退院時処方区分、入院料包括項目区分、持参薬区分、持参薬処方区分及びDPC適用区分を上5桁に設定し、残りの7桁に0を設定する</t>
  </si>
  <si>
    <t>診療行為（剤単位）での点数計
手技料＋行為薬剤料＋行為材料料</t>
  </si>
  <si>
    <t>DPC調査データ_入院EF統合ファイル_結合</t>
    <rPh sb="20" eb="22">
      <t>ケツゴウ</t>
    </rPh>
    <phoneticPr fontId="11"/>
  </si>
  <si>
    <t>dwh_dpc_efn</t>
    <phoneticPr fontId="8"/>
  </si>
  <si>
    <t>facility_id,shinryo_ym,shikibetsu_no</t>
  </si>
  <si>
    <t>,taiin_ymd,nyuin_ymd,data_kubun,junjo_no,koi_meisai_no</t>
  </si>
  <si>
    <t>生年月日</t>
    <rPh sb="0" eb="2">
      <t>セイネン</t>
    </rPh>
    <rPh sb="2" eb="4">
      <t>ガッピ</t>
    </rPh>
    <phoneticPr fontId="1"/>
  </si>
  <si>
    <t>birthday</t>
  </si>
  <si>
    <t>外来受診年月日</t>
    <rPh sb="0" eb="2">
      <t>ガイライ</t>
    </rPh>
    <rPh sb="2" eb="4">
      <t>ジュシン</t>
    </rPh>
    <rPh sb="4" eb="7">
      <t>ネンガッピ</t>
    </rPh>
    <phoneticPr fontId="1"/>
  </si>
  <si>
    <t>gairai_ymd</t>
  </si>
  <si>
    <t>実施年月日・診療開始日</t>
    <rPh sb="0" eb="2">
      <t>ジッシ</t>
    </rPh>
    <rPh sb="2" eb="5">
      <t>ネンガッピ</t>
    </rPh>
    <phoneticPr fontId="1"/>
  </si>
  <si>
    <t>YYYYMMDD
傷病に関するレコードにおいては、受診年月＋“00“を設定する</t>
  </si>
  <si>
    <t>傷病に関するレコードについては、傷病名コード（7桁）になる</t>
  </si>
  <si>
    <t>院外処方区分、一般名処方区分、性別、転帰区分及び主傷病を上5桁に設定し、残りの7桁に0を設定する</t>
  </si>
  <si>
    <t>診療行為（剤単位）での点数計
手技料＋行為薬剤料＋行為材料料
傷病名コードは"0"</t>
  </si>
  <si>
    <t>傷病名コードは"0"</t>
  </si>
  <si>
    <t>傷病名コードは"1"</t>
  </si>
  <si>
    <t>"9"固定</t>
    <rPh sb="3" eb="5">
      <t>コテイ</t>
    </rPh>
    <phoneticPr fontId="1"/>
  </si>
  <si>
    <t>1:外来</t>
  </si>
  <si>
    <t>DPC調査データ_外来EF統合ファイル_結合</t>
    <rPh sb="20" eb="22">
      <t>ケツゴウ</t>
    </rPh>
    <phoneticPr fontId="11"/>
  </si>
  <si>
    <t>merge_dpc_efn</t>
    <phoneticPr fontId="11"/>
  </si>
  <si>
    <t>merge_dpc_efg</t>
    <phoneticPr fontId="11"/>
  </si>
  <si>
    <t>DPC調査データ_様式1_結合</t>
    <rPh sb="13" eb="15">
      <t>ケツゴウ</t>
    </rPh>
    <phoneticPr fontId="11"/>
  </si>
  <si>
    <t>merge_dpc_ff1</t>
    <phoneticPr fontId="11"/>
  </si>
  <si>
    <t>回数管理番号</t>
    <rPh sb="0" eb="2">
      <t>カイスウ</t>
    </rPh>
    <rPh sb="2" eb="4">
      <t>カンリ</t>
    </rPh>
    <rPh sb="4" eb="6">
      <t>バンゴウ</t>
    </rPh>
    <phoneticPr fontId="1"/>
  </si>
  <si>
    <t>times_no</t>
  </si>
  <si>
    <t>統括診療情報番号</t>
  </si>
  <si>
    <t>sokatsu_shinryo_no</t>
  </si>
  <si>
    <t>コード</t>
  </si>
  <si>
    <t>code</t>
  </si>
  <si>
    <t>バージョン</t>
  </si>
  <si>
    <t>version</t>
  </si>
  <si>
    <t>連番</t>
    <rPh sb="0" eb="2">
      <t>レンバン</t>
    </rPh>
    <phoneticPr fontId="1"/>
  </si>
  <si>
    <t>number</t>
  </si>
  <si>
    <t>生年月日</t>
  </si>
  <si>
    <t>a000010_birthday</t>
  </si>
  <si>
    <t>性別</t>
  </si>
  <si>
    <t>患者住所地域の郵便番号</t>
  </si>
  <si>
    <t>a000010_postal_code</t>
  </si>
  <si>
    <t>a000020_nyuin_ymd</t>
  </si>
  <si>
    <t>入院経路</t>
  </si>
  <si>
    <t>a000020_nyuin_route</t>
  </si>
  <si>
    <t>他院よりの紹介の有無</t>
  </si>
  <si>
    <t>a000020_shokai_flag</t>
  </si>
  <si>
    <t>自院の外来からの入院</t>
  </si>
  <si>
    <t>a000020_gairai_nyuin_flag</t>
  </si>
  <si>
    <t>予定・救急医療入院</t>
  </si>
  <si>
    <t>a000020_yotei_nyuin</t>
  </si>
  <si>
    <t>救急車による搬送の有無</t>
  </si>
  <si>
    <t>a000020_hanso_flag</t>
  </si>
  <si>
    <t>入院前の在宅医療の有無</t>
  </si>
  <si>
    <t>a000020_nyuin_homecare_flag</t>
  </si>
  <si>
    <t>自傷行為・自殺企図の有無</t>
  </si>
  <si>
    <t>a000020_jisho_flag</t>
  </si>
  <si>
    <t>a000030_taiin_ymd</t>
  </si>
  <si>
    <t>退院先</t>
  </si>
  <si>
    <t>a000030_taiin_saki</t>
  </si>
  <si>
    <t>退院時転帰</t>
  </si>
  <si>
    <t>a000030_taiin_tenki</t>
  </si>
  <si>
    <t>24時間以内の死亡の有無</t>
  </si>
  <si>
    <t>a000030_death24_flag</t>
  </si>
  <si>
    <t>退院後の在宅医療の有無</t>
  </si>
  <si>
    <t>a000030_taiin_homecare_flag</t>
  </si>
  <si>
    <t>様式1開始日</t>
  </si>
  <si>
    <t>a000031_ff1_start_ymd</t>
  </si>
  <si>
    <t>様式1終了日</t>
  </si>
  <si>
    <t>a000031_ff1_end_ymd</t>
  </si>
  <si>
    <t>診療科コード</t>
  </si>
  <si>
    <t>a000040_department_code</t>
  </si>
  <si>
    <t>転科の有無</t>
  </si>
  <si>
    <t>a000040_tenka_flag</t>
  </si>
  <si>
    <t>調査対象となる一般病棟への入院の有無</t>
  </si>
  <si>
    <t>a000050_ippan_ward_flag</t>
  </si>
  <si>
    <t>調査対象となる精神病棟への入院の有無</t>
  </si>
  <si>
    <t>a000050_seishin_ward_flag</t>
  </si>
  <si>
    <t>調査対象となるその他の病棟への入院の有無</t>
  </si>
  <si>
    <t>a000050_other_ward_flag</t>
  </si>
  <si>
    <t>入院中の主な診療目的</t>
  </si>
  <si>
    <t>a000060_shinryo_purpose</t>
  </si>
  <si>
    <t>治験実施の有無</t>
  </si>
  <si>
    <t>a000060_trial_flag</t>
  </si>
  <si>
    <t>前回退院年月日</t>
  </si>
  <si>
    <t>a000070_zentaiin_ymd</t>
  </si>
  <si>
    <t>前回同一傷病で自院入院の有無</t>
  </si>
  <si>
    <t>a000070_same_jiin_nyuin_flag</t>
  </si>
  <si>
    <t>再入院種別</t>
  </si>
  <si>
    <t>a000080_sai_nyuin_type</t>
  </si>
  <si>
    <t>理由の種別</t>
  </si>
  <si>
    <t>a000080_riyu_type</t>
  </si>
  <si>
    <t>自由記載欄</t>
    <rPh sb="0" eb="2">
      <t>ジユウ</t>
    </rPh>
    <rPh sb="2" eb="4">
      <t>キサイ</t>
    </rPh>
    <rPh sb="4" eb="5">
      <t>ラン</t>
    </rPh>
    <phoneticPr fontId="1"/>
  </si>
  <si>
    <t>a000080_free_entry</t>
  </si>
  <si>
    <t>再転棟種別</t>
  </si>
  <si>
    <t>a000090_sai_tento_type</t>
  </si>
  <si>
    <t>a000090_riyu_type</t>
  </si>
  <si>
    <t>a000090_free_entry</t>
  </si>
  <si>
    <t>身長</t>
  </si>
  <si>
    <t>a001010_height</t>
  </si>
  <si>
    <t>体重</t>
  </si>
  <si>
    <t>a001010_weight</t>
  </si>
  <si>
    <t>喫煙指数</t>
  </si>
  <si>
    <t>a001020_smoking</t>
  </si>
  <si>
    <t>現在の妊娠の有無</t>
  </si>
  <si>
    <t>a002010_ninshin_flag</t>
  </si>
  <si>
    <t>入院時の妊娠週数</t>
  </si>
  <si>
    <t>a002010_nyuin_ninshin</t>
  </si>
  <si>
    <t>出生時体重</t>
  </si>
  <si>
    <t>a003010_birth_weight</t>
  </si>
  <si>
    <t>出生時妊娠週数</t>
  </si>
  <si>
    <t>a003010_birth_ninshin</t>
  </si>
  <si>
    <t>認知症高齢者の日常生活自立度判定基準</t>
  </si>
  <si>
    <t>a004010_aged_jiritsu_kijun</t>
  </si>
  <si>
    <t>要介護度</t>
  </si>
  <si>
    <t>a004020_care</t>
  </si>
  <si>
    <t>a004030_santei_start_ymd</t>
  </si>
  <si>
    <t>a004030_santei_end_ymd</t>
  </si>
  <si>
    <t>低栄養の有無（算定開始時）</t>
  </si>
  <si>
    <t>a004030_teieiyo_start_flag</t>
  </si>
  <si>
    <t>摂食・嚥下機能障害の有無（算定開始時）</t>
  </si>
  <si>
    <t>a004030_sesshoku_shogai_start_flag</t>
  </si>
  <si>
    <t>低栄養の有無（算定終了時）</t>
  </si>
  <si>
    <t>a004030_teieiyo_end_flag</t>
  </si>
  <si>
    <t>摂食・嚥下機能障害の有無（算定終了時）</t>
  </si>
  <si>
    <t>a004030_sesshoku_shogai_end_flag</t>
  </si>
  <si>
    <t>経管・経静脈栄養の状況（様式1 開始日時点）</t>
  </si>
  <si>
    <t>a004030_keikan_eiyou_start</t>
  </si>
  <si>
    <t>経管・経静脈栄養の状況（様式1 終了日時点）</t>
  </si>
  <si>
    <t>a004030_keikan_eiyou_end</t>
  </si>
  <si>
    <t>ICD10コード</t>
  </si>
  <si>
    <t>a006010_icd10_code</t>
  </si>
  <si>
    <t>傷病名コード</t>
  </si>
  <si>
    <t>a006010_shobyo_code</t>
  </si>
  <si>
    <t>修飾語コード1</t>
  </si>
  <si>
    <t>a006010_shushoku_code1</t>
  </si>
  <si>
    <t>修飾語コード2</t>
  </si>
  <si>
    <t>a006010_shushoku_code2</t>
  </si>
  <si>
    <t>修飾語コード3</t>
  </si>
  <si>
    <t>a006010_shushoku_code3</t>
  </si>
  <si>
    <t>修飾語コード4</t>
  </si>
  <si>
    <t>a006010_shushoku_code4</t>
  </si>
  <si>
    <t>主傷病名</t>
  </si>
  <si>
    <t>a006010_main_shobyo_name</t>
  </si>
  <si>
    <t>a006020_icd10_code</t>
  </si>
  <si>
    <t>a006020_shobyo_code</t>
  </si>
  <si>
    <t>a006020_shushoku_code1</t>
  </si>
  <si>
    <t>a006020_shushoku_code2</t>
  </si>
  <si>
    <t>a006020_shushoku_code3</t>
  </si>
  <si>
    <t>a006020_shushoku_code4</t>
  </si>
  <si>
    <t>入院の契機となった傷病名</t>
  </si>
  <si>
    <t>a006020_nyuin_shobyo_name</t>
  </si>
  <si>
    <t>a006030_icd10_code</t>
  </si>
  <si>
    <t>病名付加コード</t>
  </si>
  <si>
    <t>a006030_byomei_fuka_code</t>
  </si>
  <si>
    <t>a006030_shobyo_code</t>
  </si>
  <si>
    <t>a006030_shushoku_code1</t>
  </si>
  <si>
    <t>a006030_shushoku_code2</t>
  </si>
  <si>
    <t>a006030_shushoku_code3</t>
  </si>
  <si>
    <t>a006030_shushoku_code4</t>
  </si>
  <si>
    <t>医療資源を最も投入した傷病名</t>
  </si>
  <si>
    <t>a006030_iryo1_shobyo_name</t>
  </si>
  <si>
    <t>a006031_icd10_code</t>
  </si>
  <si>
    <t>a006031_shobyo_code</t>
  </si>
  <si>
    <t>a006031_shushoku_code1</t>
  </si>
  <si>
    <t>a006031_shushoku_code2</t>
  </si>
  <si>
    <t>a006031_shushoku_code3</t>
  </si>
  <si>
    <t>a006031_shushoku_code4</t>
  </si>
  <si>
    <t>医療資源を2番目に投入した傷病名</t>
  </si>
  <si>
    <t>a006031_iryo2_shobyo_name</t>
  </si>
  <si>
    <t>難病の告示番号1</t>
  </si>
  <si>
    <t>a006060_nanbyo_kokuji_no1</t>
  </si>
  <si>
    <t>医療費助成の有無1</t>
  </si>
  <si>
    <t>a006060_iryohi_josei_flag1</t>
  </si>
  <si>
    <t>難病の告示番号2</t>
  </si>
  <si>
    <t>a006060_nanbyo_kokuji_no2</t>
  </si>
  <si>
    <t>医療費助成の有無2</t>
  </si>
  <si>
    <t>a006060_iryohi_josei_flag2</t>
  </si>
  <si>
    <t>入院時のADLスコア</t>
  </si>
  <si>
    <t>adl0010_nyuin_adl</t>
  </si>
  <si>
    <t>退院時のADLスコア</t>
  </si>
  <si>
    <t>adl0020_taiin_adl</t>
  </si>
  <si>
    <t>入棟・入室時のADLスコア</t>
  </si>
  <si>
    <t>adl0030_nyutou_adl</t>
  </si>
  <si>
    <t>退棟・退室時のADLスコア</t>
  </si>
  <si>
    <t>adl0040_taitou_adl</t>
  </si>
  <si>
    <t>がんの初発、再発</t>
  </si>
  <si>
    <t>can0010_gan_shohatsu</t>
  </si>
  <si>
    <t>UICC病期分類（T）</t>
  </si>
  <si>
    <t>can0020_uicc_t</t>
  </si>
  <si>
    <t>UICC病期分類（N）</t>
  </si>
  <si>
    <t>can0020_uicc_n</t>
  </si>
  <si>
    <t>UICC病期分類（M）</t>
  </si>
  <si>
    <t>can0020_uicc_m</t>
  </si>
  <si>
    <t>UICC病期分類（版）</t>
  </si>
  <si>
    <t>can0020_uicc_han</t>
  </si>
  <si>
    <t>癌取扱い規約に基づくがんのStage分類</t>
  </si>
  <si>
    <t>can0030_gan_stage</t>
  </si>
  <si>
    <t>化学療法の有無</t>
  </si>
  <si>
    <t>can0040_kagaku_ryoho_flag</t>
  </si>
  <si>
    <t>入院時意識障害がある場合のJCS</t>
  </si>
  <si>
    <t>jcs0010_nyuin_jcs</t>
  </si>
  <si>
    <t>退院時意識障害がある場合のJCS</t>
  </si>
  <si>
    <t>jcs0020_taiin_jcs</t>
  </si>
  <si>
    <t>発症前RankinScale</t>
  </si>
  <si>
    <t>m010010_before_rankin_scale</t>
  </si>
  <si>
    <t>脳卒中の発症時期</t>
  </si>
  <si>
    <t>m010010_stroke</t>
  </si>
  <si>
    <t>退院時modifiedRankin</t>
  </si>
  <si>
    <t>m010020_taiin_modified_rankin</t>
  </si>
  <si>
    <t>テモゾロミド（初回治療）の有無</t>
  </si>
  <si>
    <t>m010030_temozolomide_flag</t>
  </si>
  <si>
    <t>Hugh-Jones分類</t>
  </si>
  <si>
    <t>m040010_hugh_jones</t>
  </si>
  <si>
    <t>肺炎の重症度分類</t>
  </si>
  <si>
    <t>m040020_haien_jushodo</t>
  </si>
  <si>
    <t>医療介護関連肺炎に該当の有無</t>
  </si>
  <si>
    <t>m040020_kanren_haien_flag</t>
  </si>
  <si>
    <t>NYHA心機能分類</t>
  </si>
  <si>
    <t>m050010_nyha</t>
  </si>
  <si>
    <t>CCS分類</t>
  </si>
  <si>
    <t>m050020_ccs</t>
  </si>
  <si>
    <t>Killip分類</t>
  </si>
  <si>
    <t>m050030_killip</t>
  </si>
  <si>
    <t>収縮期血圧</t>
  </si>
  <si>
    <t>m050040_ketsuatsu</t>
  </si>
  <si>
    <t>肝硬変のChild-Pugh分類</t>
  </si>
  <si>
    <t>m060010_kankohen_child_pugh</t>
  </si>
  <si>
    <t>急性膵炎の重症度分類</t>
  </si>
  <si>
    <t>m060020_kyuseisuien_jushodo</t>
  </si>
  <si>
    <t>抗リウマチ分子標的薬の初回導入治療の有無</t>
  </si>
  <si>
    <t>m070010_riumachi_flag</t>
  </si>
  <si>
    <t>入院周辺の分娩の有無</t>
  </si>
  <si>
    <t>m120010_nyuin_bunben_flag</t>
  </si>
  <si>
    <t>分娩時出血量</t>
  </si>
  <si>
    <t>m120010_bunben_shukketsuryo</t>
  </si>
  <si>
    <t>BurnIndex</t>
  </si>
  <si>
    <t>m160010_burnindex</t>
  </si>
  <si>
    <t>入院時GAF尺度</t>
  </si>
  <si>
    <t>m170010_nyuin_gaf</t>
  </si>
  <si>
    <t>精神保健福祉法における入院形態</t>
  </si>
  <si>
    <t>m170020_mental_nyuin_keitai</t>
  </si>
  <si>
    <t>精神保健福祉法に基づく隔離日数</t>
  </si>
  <si>
    <t>m170020_mental_kakuri_days</t>
  </si>
  <si>
    <t>精神保健福祉法に基づく身体拘束日数</t>
  </si>
  <si>
    <t>m170020_mental_kosoku_days</t>
  </si>
  <si>
    <t>その他の重症度分類・分類番号または記号</t>
  </si>
  <si>
    <t>mzz0010_other_jusho_no</t>
  </si>
  <si>
    <t>その他の重症度分類・名称</t>
  </si>
  <si>
    <t>mzz0010_other_jusho_name</t>
  </si>
  <si>
    <t>A000010</t>
  </si>
  <si>
    <t>”A000010”固定</t>
    <rPh sb="9" eb="11">
      <t>コテイ</t>
    </rPh>
    <phoneticPr fontId="1"/>
  </si>
  <si>
    <t>”20140401”固定</t>
    <rPh sb="10" eb="12">
      <t>コテイ</t>
    </rPh>
    <phoneticPr fontId="1"/>
  </si>
  <si>
    <t>1.男 2.女</t>
  </si>
  <si>
    <t>0.無 1.有</t>
  </si>
  <si>
    <t>0.入院後24 時間以内の死亡無し
1.入院後24 時間以内の死亡有り
2.救急患者として搬送され、入院前に処置室、手術室等で死亡有り</t>
  </si>
  <si>
    <t>0.無 1.当院が提供 2.他施設が提供 9.不明</t>
  </si>
  <si>
    <t>1.診断・検査のみ 2.教育入院 3.計画された短期入院の繰り返し（化学療法、放射線療法、抜釘） 4.その他の加療</t>
  </si>
  <si>
    <t>1．計画的再入院 2．計画外の再入院</t>
  </si>
  <si>
    <t>全角100文字以内で内容を入力</t>
  </si>
  <si>
    <t>1．計画的再転棟 2．計画外の再転棟</t>
  </si>
  <si>
    <t>センチメートル単位入力  例  156</t>
  </si>
  <si>
    <t xml:space="preserve">キログラム単位入力（小数点第一位まで） 
例  52.5、 53.0 </t>
  </si>
  <si>
    <t>1日の喫煙本数×喫煙年数</t>
  </si>
  <si>
    <t>0.無  1.有  2.不明</t>
  </si>
  <si>
    <t>2桁の数字</t>
    <rPh sb="1" eb="2">
      <t>ケタ</t>
    </rPh>
    <rPh sb="3" eb="5">
      <t>スウジ</t>
    </rPh>
    <phoneticPr fontId="1"/>
  </si>
  <si>
    <t>グラム単位入力  例  3000</t>
  </si>
  <si>
    <t>0.無し  1.Ⅰ  2.Ⅱ  3.Ⅲ  4.Ⅳ  5.Ｍ</t>
  </si>
  <si>
    <t>0.無  1.要支援 1  2.要支援 2  3.要介護 1  4.要介護 2  5．要介護 3  6．要介護 4  7．要介護 5  8．申請中  9．不明</t>
  </si>
  <si>
    <t>0.無  1.有  9. 当該判断を行っていない場合</t>
  </si>
  <si>
    <t>1桁目：経鼻胃管 2桁目：胃瘻・腸瘻 3桁目：末梢静脈栄養 4桁目：中心静脈栄養
0:実施、１：未実施</t>
    <rPh sb="43" eb="45">
      <t>ジッシ</t>
    </rPh>
    <rPh sb="48" eb="51">
      <t>ミジッシ</t>
    </rPh>
    <phoneticPr fontId="1"/>
  </si>
  <si>
    <t>主傷病に対する ICD10</t>
  </si>
  <si>
    <t>退院時サマリの主傷病欄に記入された傷病名</t>
  </si>
  <si>
    <t>入院の契機となった傷病名に対するICD10</t>
  </si>
  <si>
    <t>医療資源を最も投入した傷病名に対する ICD10</t>
  </si>
  <si>
    <t>医療資源を最も投入した傷病名でレセプトと請求した手術等の診療行為と一致する傷病名</t>
  </si>
  <si>
    <t xml:space="preserve">医療資源を 2 番目に投入した傷病名に対する ICD10 </t>
  </si>
  <si>
    <t>医療資源を 2 番目に投入した傷病名</t>
  </si>
  <si>
    <t>0.無  1.有</t>
  </si>
  <si>
    <t>10項目の評価視点について数字10桁で記入</t>
    <rPh sb="2" eb="4">
      <t>コウモク</t>
    </rPh>
    <rPh sb="5" eb="7">
      <t>ヒョウカ</t>
    </rPh>
    <rPh sb="7" eb="9">
      <t>シテン</t>
    </rPh>
    <rPh sb="13" eb="15">
      <t>スウジ</t>
    </rPh>
    <rPh sb="17" eb="18">
      <t>ケタ</t>
    </rPh>
    <rPh sb="19" eb="21">
      <t>キニュウ</t>
    </rPh>
    <phoneticPr fontId="1"/>
  </si>
  <si>
    <t>0.初発  1.再発</t>
    <rPh sb="2" eb="4">
      <t>ショハツ</t>
    </rPh>
    <rPh sb="8" eb="10">
      <t>サイハツ</t>
    </rPh>
    <phoneticPr fontId="1"/>
  </si>
  <si>
    <t>6.第 6 版  7.第 7 版  8.第 8 版</t>
    <rPh sb="2" eb="3">
      <t>ダイ</t>
    </rPh>
    <rPh sb="6" eb="7">
      <t>ハン</t>
    </rPh>
    <rPh sb="11" eb="12">
      <t>ダイ</t>
    </rPh>
    <rPh sb="15" eb="16">
      <t>ハン</t>
    </rPh>
    <rPh sb="20" eb="21">
      <t>ダイ</t>
    </rPh>
    <rPh sb="24" eb="25">
      <t>ハン</t>
    </rPh>
    <phoneticPr fontId="1"/>
  </si>
  <si>
    <t>0.無 1.有（経口） 2.有（皮下） 3.有（経静脈又は経動脈） 4.有（その他）</t>
    <rPh sb="2" eb="3">
      <t>ム</t>
    </rPh>
    <rPh sb="6" eb="7">
      <t>ユウ</t>
    </rPh>
    <rPh sb="8" eb="10">
      <t>ケイコウ</t>
    </rPh>
    <rPh sb="14" eb="15">
      <t>ユウ</t>
    </rPh>
    <rPh sb="16" eb="18">
      <t>ヒカ</t>
    </rPh>
    <rPh sb="22" eb="23">
      <t>ユウ</t>
    </rPh>
    <rPh sb="24" eb="25">
      <t>キョウ</t>
    </rPh>
    <rPh sb="25" eb="27">
      <t>ジョウミャク</t>
    </rPh>
    <rPh sb="27" eb="28">
      <t>マタ</t>
    </rPh>
    <rPh sb="29" eb="30">
      <t>キョウ</t>
    </rPh>
    <rPh sb="30" eb="32">
      <t>ドウミャク</t>
    </rPh>
    <rPh sb="36" eb="37">
      <t>ユウ</t>
    </rPh>
    <rPh sb="40" eb="41">
      <t>タ</t>
    </rPh>
    <phoneticPr fontId="1"/>
  </si>
  <si>
    <t>0.無  1.有（1～300）R.不穏  I.糞尿失禁  A.自発性喪失 
  例  意識レベル 3 で自発性喪失の場合は｢3A｣と記録</t>
  </si>
  <si>
    <t>0.無 1.有</t>
    <rPh sb="2" eb="3">
      <t>ム</t>
    </rPh>
    <rPh sb="6" eb="7">
      <t>ユウ</t>
    </rPh>
    <phoneticPr fontId="1"/>
  </si>
  <si>
    <t xml:space="preserve">1.100mmHg 未満  2.100mmHg 以上、140mmHg 以下  3.140mmHg 超 </t>
  </si>
  <si>
    <t>Bil＝1、Alb=2、腹水＝1、脳症＝3、PT=2 の場合は”12132”と記入</t>
  </si>
  <si>
    <t>1．入院前1週間以内に分娩あり 2．入院中に分娩あり 3．その他</t>
  </si>
  <si>
    <t>分娩時出血量をミリリットル単位で記入</t>
  </si>
  <si>
    <t>0～100 の数字</t>
  </si>
  <si>
    <t>1. 任意入院  2. 医療保護入院 3. 措置入院  4. 応急入院</t>
  </si>
  <si>
    <t>日数を記入（単位 日）</t>
  </si>
  <si>
    <t>空欄</t>
    <rPh sb="0" eb="2">
      <t>クウラン</t>
    </rPh>
    <phoneticPr fontId="1"/>
  </si>
  <si>
    <t>医科レセプト_レセプト共通レコード_結合</t>
    <rPh sb="18" eb="20">
      <t>ケツゴウ</t>
    </rPh>
    <phoneticPr fontId="11"/>
  </si>
  <si>
    <t>merge_receiptc_re</t>
    <phoneticPr fontId="11"/>
  </si>
  <si>
    <t>請求年月</t>
    <rPh sb="0" eb="2">
      <t>セイキュウ</t>
    </rPh>
    <rPh sb="2" eb="4">
      <t>ネンゲツ</t>
    </rPh>
    <phoneticPr fontId="6"/>
  </si>
  <si>
    <t>seikyu_ym</t>
  </si>
  <si>
    <t>審査支払機関</t>
  </si>
  <si>
    <t>shinsa_kikan</t>
  </si>
  <si>
    <t>レコード識別情報</t>
  </si>
  <si>
    <t>record_shikibetsu</t>
  </si>
  <si>
    <t>レセプト番号</t>
    <rPh sb="4" eb="6">
      <t>バンゴウ</t>
    </rPh>
    <phoneticPr fontId="1"/>
  </si>
  <si>
    <t>receipt_no</t>
  </si>
  <si>
    <t>行番号</t>
    <rPh sb="0" eb="3">
      <t>ギョウバンゴウ</t>
    </rPh>
    <phoneticPr fontId="1"/>
  </si>
  <si>
    <t>gyo_no</t>
  </si>
  <si>
    <t>カルテ番号等</t>
    <rPh sb="3" eb="5">
      <t>バンゴウ</t>
    </rPh>
    <rPh sb="5" eb="6">
      <t>トウ</t>
    </rPh>
    <phoneticPr fontId="1"/>
  </si>
  <si>
    <t>karute_no</t>
  </si>
  <si>
    <t>レセプト種別</t>
    <rPh sb="4" eb="6">
      <t>シュベツ</t>
    </rPh>
    <phoneticPr fontId="1"/>
  </si>
  <si>
    <t>receipt_type</t>
  </si>
  <si>
    <t>氏名</t>
    <rPh sb="0" eb="2">
      <t>シメイ</t>
    </rPh>
    <phoneticPr fontId="1"/>
  </si>
  <si>
    <t>name</t>
  </si>
  <si>
    <t>男女区分</t>
    <rPh sb="0" eb="2">
      <t>ダンジョ</t>
    </rPh>
    <rPh sb="2" eb="4">
      <t>クブン</t>
    </rPh>
    <phoneticPr fontId="1"/>
  </si>
  <si>
    <t>sex_kubun</t>
  </si>
  <si>
    <t>給付割合</t>
    <rPh sb="0" eb="2">
      <t>キュウフ</t>
    </rPh>
    <rPh sb="2" eb="4">
      <t>ワリアイ</t>
    </rPh>
    <phoneticPr fontId="1"/>
  </si>
  <si>
    <t>kyufu_wariai</t>
  </si>
  <si>
    <t>病棟区分1</t>
    <rPh sb="0" eb="2">
      <t>ビョウトウ</t>
    </rPh>
    <rPh sb="2" eb="4">
      <t>クブン</t>
    </rPh>
    <phoneticPr fontId="1"/>
  </si>
  <si>
    <t>ward_kubun1</t>
  </si>
  <si>
    <t>病棟区分2</t>
    <rPh sb="0" eb="2">
      <t>ビョウトウ</t>
    </rPh>
    <rPh sb="2" eb="4">
      <t>クブン</t>
    </rPh>
    <phoneticPr fontId="1"/>
  </si>
  <si>
    <t>ward_kubun2</t>
  </si>
  <si>
    <t>病棟区分3</t>
    <rPh sb="0" eb="2">
      <t>ビョウトウ</t>
    </rPh>
    <rPh sb="2" eb="4">
      <t>クブン</t>
    </rPh>
    <phoneticPr fontId="1"/>
  </si>
  <si>
    <t>ward_kubun3</t>
  </si>
  <si>
    <t>病棟区分4</t>
    <rPh sb="0" eb="2">
      <t>ビョウトウ</t>
    </rPh>
    <rPh sb="2" eb="4">
      <t>クブン</t>
    </rPh>
    <phoneticPr fontId="1"/>
  </si>
  <si>
    <t>ward_kubun4</t>
  </si>
  <si>
    <t>一部負担金・食事療養費・生活療養費標準負担額区分</t>
    <rPh sb="12" eb="14">
      <t>セイカツ</t>
    </rPh>
    <rPh sb="14" eb="17">
      <t>リョウヨウヒ</t>
    </rPh>
    <rPh sb="17" eb="19">
      <t>ヒョウジュン</t>
    </rPh>
    <rPh sb="19" eb="21">
      <t>フタン</t>
    </rPh>
    <rPh sb="21" eb="22">
      <t>ガク</t>
    </rPh>
    <rPh sb="22" eb="24">
      <t>クブン</t>
    </rPh>
    <phoneticPr fontId="1"/>
  </si>
  <si>
    <t>ichibu_futankin_kubun</t>
  </si>
  <si>
    <t>レセプト特記事項1</t>
    <rPh sb="4" eb="6">
      <t>トッキ</t>
    </rPh>
    <rPh sb="6" eb="8">
      <t>ジコウ</t>
    </rPh>
    <phoneticPr fontId="1"/>
  </si>
  <si>
    <t>receipt_tokki_code1</t>
  </si>
  <si>
    <t>レセプト特記事項2</t>
    <rPh sb="4" eb="6">
      <t>トッキ</t>
    </rPh>
    <rPh sb="6" eb="8">
      <t>ジコウ</t>
    </rPh>
    <phoneticPr fontId="1"/>
  </si>
  <si>
    <t>receipt_tokki_code2</t>
  </si>
  <si>
    <t>レセプト特記事項3</t>
    <rPh sb="4" eb="6">
      <t>トッキ</t>
    </rPh>
    <rPh sb="6" eb="8">
      <t>ジコウ</t>
    </rPh>
    <phoneticPr fontId="1"/>
  </si>
  <si>
    <t>receipt_tokki_code3</t>
  </si>
  <si>
    <t>レセプト特記事項4</t>
    <rPh sb="4" eb="6">
      <t>トッキ</t>
    </rPh>
    <rPh sb="6" eb="8">
      <t>ジコウ</t>
    </rPh>
    <phoneticPr fontId="1"/>
  </si>
  <si>
    <t>receipt_tokki_code4</t>
  </si>
  <si>
    <t>レセプト特記事項5</t>
    <rPh sb="4" eb="6">
      <t>トッキ</t>
    </rPh>
    <rPh sb="6" eb="8">
      <t>ジコウ</t>
    </rPh>
    <phoneticPr fontId="1"/>
  </si>
  <si>
    <t>receipt_tokki_code5</t>
  </si>
  <si>
    <t>病床数</t>
    <rPh sb="0" eb="3">
      <t>ビョウショウスウ</t>
    </rPh>
    <phoneticPr fontId="1"/>
  </si>
  <si>
    <t>bed_su</t>
  </si>
  <si>
    <t>割引点数単価</t>
    <rPh sb="0" eb="2">
      <t>ワリビキ</t>
    </rPh>
    <rPh sb="2" eb="4">
      <t>テンスウ</t>
    </rPh>
    <rPh sb="4" eb="6">
      <t>タンカ</t>
    </rPh>
    <phoneticPr fontId="1"/>
  </si>
  <si>
    <t>waribiki_tensu</t>
  </si>
  <si>
    <t>予備1</t>
    <rPh sb="0" eb="2">
      <t>ヨビ</t>
    </rPh>
    <phoneticPr fontId="1"/>
  </si>
  <si>
    <t>reserve1</t>
  </si>
  <si>
    <t>予備2</t>
    <rPh sb="0" eb="2">
      <t>ヨビ</t>
    </rPh>
    <phoneticPr fontId="1"/>
  </si>
  <si>
    <t>reserve2</t>
  </si>
  <si>
    <t>予備3</t>
    <rPh sb="0" eb="2">
      <t>ヨビ</t>
    </rPh>
    <phoneticPr fontId="1"/>
  </si>
  <si>
    <t>reserve3</t>
  </si>
  <si>
    <t>検索番号</t>
    <rPh sb="0" eb="2">
      <t>ケンサク</t>
    </rPh>
    <rPh sb="2" eb="4">
      <t>バンゴウ</t>
    </rPh>
    <phoneticPr fontId="1"/>
  </si>
  <si>
    <t>kensaku_no</t>
  </si>
  <si>
    <t>記録条件仕様年月情報</t>
    <rPh sb="0" eb="2">
      <t>キロク</t>
    </rPh>
    <rPh sb="2" eb="4">
      <t>ジョウケン</t>
    </rPh>
    <rPh sb="4" eb="6">
      <t>シヨウ</t>
    </rPh>
    <rPh sb="6" eb="8">
      <t>ネンゲツ</t>
    </rPh>
    <rPh sb="8" eb="10">
      <t>ジョウホウ</t>
    </rPh>
    <phoneticPr fontId="1"/>
  </si>
  <si>
    <t>kiroku_ym</t>
  </si>
  <si>
    <t>請求情報</t>
    <rPh sb="0" eb="2">
      <t>セイキュウ</t>
    </rPh>
    <rPh sb="2" eb="4">
      <t>ジョウホウ</t>
    </rPh>
    <phoneticPr fontId="1"/>
  </si>
  <si>
    <t>seikyu_info</t>
  </si>
  <si>
    <t>診療科1診療科名</t>
  </si>
  <si>
    <t>department1_name</t>
  </si>
  <si>
    <t>診療科1人体の部位等</t>
  </si>
  <si>
    <t>department1_jintai</t>
  </si>
  <si>
    <t>診療科1性別等</t>
  </si>
  <si>
    <t>department1_sex</t>
  </si>
  <si>
    <t>診療科1医学的処置</t>
  </si>
  <si>
    <t>department1_igaku</t>
  </si>
  <si>
    <t>診療科1特定疾病</t>
  </si>
  <si>
    <t>department1_shippei</t>
  </si>
  <si>
    <t>診療科2診療科名</t>
  </si>
  <si>
    <t>department2_name</t>
  </si>
  <si>
    <t>診療科2人体の部位等</t>
  </si>
  <si>
    <t>department2_jintai</t>
  </si>
  <si>
    <t>診療科2性別等</t>
  </si>
  <si>
    <t>department2_sex</t>
  </si>
  <si>
    <t>診療科2医学的処置</t>
  </si>
  <si>
    <t>department2_igaku</t>
  </si>
  <si>
    <t>診療科2特定疾病</t>
  </si>
  <si>
    <t>department2_shippei</t>
  </si>
  <si>
    <t>診療科3診療科名</t>
  </si>
  <si>
    <t>department3_name</t>
  </si>
  <si>
    <t>診療科3人体の部位等</t>
  </si>
  <si>
    <t>department3_jintai</t>
  </si>
  <si>
    <t>診療科3性別等</t>
  </si>
  <si>
    <t>department3_sex</t>
  </si>
  <si>
    <t>診療科3医学的処置</t>
  </si>
  <si>
    <t>department3_igaku</t>
  </si>
  <si>
    <t>診療科3特定疾病</t>
  </si>
  <si>
    <t>department3_shippei</t>
  </si>
  <si>
    <t>カタカナ（氏名）</t>
  </si>
  <si>
    <t>kana_name</t>
  </si>
  <si>
    <t>患者の状態1</t>
  </si>
  <si>
    <t>patient_state1</t>
  </si>
  <si>
    <t>患者の状態2</t>
  </si>
  <si>
    <t>patient_state2</t>
  </si>
  <si>
    <t>患者の状態3</t>
  </si>
  <si>
    <t>patient_state3</t>
  </si>
  <si>
    <t>患者の状態4</t>
  </si>
  <si>
    <t>patient_state4</t>
  </si>
  <si>
    <t>患者の状態5</t>
  </si>
  <si>
    <t>patient_state5</t>
  </si>
  <si>
    <t>患者の状態6</t>
  </si>
  <si>
    <t>patient_state6</t>
  </si>
  <si>
    <t>患者の状態7</t>
  </si>
  <si>
    <t>patient_state7</t>
  </si>
  <si>
    <t>患者の状態8</t>
  </si>
  <si>
    <t>patient_state8</t>
  </si>
  <si>
    <t>患者の状態9</t>
  </si>
  <si>
    <t>patient_state9</t>
  </si>
  <si>
    <t>患者の状態10</t>
  </si>
  <si>
    <t>patient_state10</t>
  </si>
  <si>
    <t>患者の状態11</t>
  </si>
  <si>
    <t>patient_state11</t>
  </si>
  <si>
    <t>患者の状態12</t>
  </si>
  <si>
    <t>patient_state12</t>
  </si>
  <si>
    <t>患者の状態13</t>
  </si>
  <si>
    <t>patient_state13</t>
  </si>
  <si>
    <t>患者の状態14</t>
  </si>
  <si>
    <t>patient_state14</t>
  </si>
  <si>
    <t>患者の状態15</t>
  </si>
  <si>
    <t>patient_state15</t>
  </si>
  <si>
    <t>患者の状態16</t>
  </si>
  <si>
    <t>patient_state16</t>
  </si>
  <si>
    <t>患者の状態17</t>
  </si>
  <si>
    <t>patient_state17</t>
  </si>
  <si>
    <t>患者の状態18</t>
  </si>
  <si>
    <t>patient_state18</t>
  </si>
  <si>
    <t>患者の状態19</t>
  </si>
  <si>
    <t>patient_state19</t>
  </si>
  <si>
    <t>患者の状態20</t>
  </si>
  <si>
    <t>patient_state20</t>
  </si>
  <si>
    <t>IRレコードの「都道府県、医療機関コード」から施設マスタの施設IDを設定</t>
  </si>
  <si>
    <t>IRレコードの「請求年月」より取得</t>
    <rPh sb="8" eb="10">
      <t>セイキュウ</t>
    </rPh>
    <rPh sb="10" eb="12">
      <t>ネンゲツ</t>
    </rPh>
    <rPh sb="15" eb="17">
      <t>シュトク</t>
    </rPh>
    <phoneticPr fontId="1"/>
  </si>
  <si>
    <t>REレコードの「診療年月」より取得
→GYYMM形式を、YYYYMM形式に変換する
※G:1（明治）,2（大正）,3（昭和）,4（平成）</t>
    <rPh sb="8" eb="10">
      <t>シンリョウ</t>
    </rPh>
    <rPh sb="10" eb="12">
      <t>ネンゲツ</t>
    </rPh>
    <rPh sb="15" eb="17">
      <t>シュトク</t>
    </rPh>
    <rPh sb="24" eb="26">
      <t>ケイシキ</t>
    </rPh>
    <rPh sb="34" eb="36">
      <t>ケイシキ</t>
    </rPh>
    <rPh sb="37" eb="39">
      <t>ヘンカン</t>
    </rPh>
    <rPh sb="47" eb="49">
      <t>メイジ</t>
    </rPh>
    <rPh sb="53" eb="55">
      <t>タイショウ</t>
    </rPh>
    <rPh sb="59" eb="61">
      <t>ショウワ</t>
    </rPh>
    <rPh sb="65" eb="67">
      <t>ヘイセイ</t>
    </rPh>
    <phoneticPr fontId="1"/>
  </si>
  <si>
    <t>RCP</t>
  </si>
  <si>
    <t>”RCP”固定</t>
    <rPh sb="5" eb="7">
      <t>コテイ</t>
    </rPh>
    <phoneticPr fontId="1"/>
  </si>
  <si>
    <t>IRレコードの「審査支払機関」より取得</t>
  </si>
  <si>
    <t>RE</t>
  </si>
  <si>
    <t>”RE”固定</t>
    <rPh sb="4" eb="6">
      <t>コテイ</t>
    </rPh>
    <phoneticPr fontId="1"/>
  </si>
  <si>
    <t>REレコードの「レセプト番号」より取得</t>
    <rPh sb="17" eb="19">
      <t>シュトク</t>
    </rPh>
    <phoneticPr fontId="1"/>
  </si>
  <si>
    <t>”RE”を１行目とした際のレセプト単位の通番</t>
    <rPh sb="6" eb="8">
      <t>ギョウメ</t>
    </rPh>
    <rPh sb="11" eb="12">
      <t>サイ</t>
    </rPh>
    <phoneticPr fontId="1"/>
  </si>
  <si>
    <t>REレコードの「カルテ番号等」より取得</t>
    <rPh sb="11" eb="13">
      <t>バンゴウ</t>
    </rPh>
    <rPh sb="13" eb="14">
      <t>トウ</t>
    </rPh>
    <rPh sb="17" eb="19">
      <t>シュトク</t>
    </rPh>
    <phoneticPr fontId="1"/>
  </si>
  <si>
    <t>≪匿名化対象≫</t>
  </si>
  <si>
    <t>GYYMMDD形式を、YYYYMMDD形式に変換する
※G:1（明治）,2（大正）,3（昭和）,4（平成）
≪匿名化対象：YYYYMM（日のみ削除）≫</t>
    <rPh sb="68" eb="69">
      <t>ニチ</t>
    </rPh>
    <rPh sb="71" eb="73">
      <t>サクジョ</t>
    </rPh>
    <phoneticPr fontId="1"/>
  </si>
  <si>
    <t>GYYMMDD形式を、YYYYMMDD形式に変換する
※G:1（明治）,2（大正）,3（昭和）,4（平成）</t>
  </si>
  <si>
    <t>「病棟区分」を2桁区切りで分割</t>
    <rPh sb="1" eb="3">
      <t>ビョウトウ</t>
    </rPh>
    <rPh sb="3" eb="5">
      <t>クブン</t>
    </rPh>
    <rPh sb="8" eb="9">
      <t>ケタ</t>
    </rPh>
    <rPh sb="9" eb="11">
      <t>クギ</t>
    </rPh>
    <rPh sb="13" eb="15">
      <t>ブンカツ</t>
    </rPh>
    <phoneticPr fontId="1"/>
  </si>
  <si>
    <t>「特記事項」を2桁区切りで分割</t>
    <rPh sb="1" eb="3">
      <t>トッキ</t>
    </rPh>
    <rPh sb="3" eb="5">
      <t>ジコウ</t>
    </rPh>
    <rPh sb="8" eb="9">
      <t>ケタ</t>
    </rPh>
    <rPh sb="9" eb="11">
      <t>クギ</t>
    </rPh>
    <rPh sb="13" eb="15">
      <t>ブンカツ</t>
    </rPh>
    <phoneticPr fontId="1"/>
  </si>
  <si>
    <t>GYYMM形式を、YYYYMM形式に変換する
※G:1（明治）,2（大正）,3（昭和）,4（平成）</t>
  </si>
  <si>
    <t>「患者の状態」を3桁区切りで分割</t>
    <rPh sb="9" eb="10">
      <t>ケタ</t>
    </rPh>
    <phoneticPr fontId="1"/>
  </si>
  <si>
    <t>,taiin_ymd,nyuin_ymd,data_kubun,junjo_no</t>
  </si>
  <si>
    <t>,birthday,gairai_ymd,data_kubun,junjo_no,koi_meisai_no</t>
  </si>
  <si>
    <t>,nyuin_ymd,times_no,sokatsu_shinryo_no,code,version,number</t>
  </si>
  <si>
    <t>facility_id,seikyu_ym,shinryo_ym</t>
  </si>
  <si>
    <t>,shinsa_kikan,receipt_no,gyo_no</t>
  </si>
  <si>
    <t>医科レセプト_傷病名レコード_結合</t>
    <rPh sb="15" eb="17">
      <t>ケツゴウ</t>
    </rPh>
    <phoneticPr fontId="11"/>
  </si>
  <si>
    <t>merge_receiptc_sy</t>
    <phoneticPr fontId="11"/>
  </si>
  <si>
    <t>shobyo_code</t>
  </si>
  <si>
    <t>診療開始日</t>
  </si>
  <si>
    <t>shinryo_start_date</t>
  </si>
  <si>
    <t>転帰区分</t>
  </si>
  <si>
    <t>tenki_kubun</t>
  </si>
  <si>
    <t>shushoku_code1</t>
  </si>
  <si>
    <t>shushoku_code2</t>
  </si>
  <si>
    <t>shushoku_code3</t>
  </si>
  <si>
    <t>shushoku_code4</t>
  </si>
  <si>
    <t>修飾語コード5</t>
  </si>
  <si>
    <t>shushoku_code5</t>
  </si>
  <si>
    <t>修飾語コード6</t>
  </si>
  <si>
    <t>shushoku_code6</t>
  </si>
  <si>
    <t>修飾語コード7</t>
  </si>
  <si>
    <t>shushoku_code7</t>
  </si>
  <si>
    <t>修飾語コード8</t>
  </si>
  <si>
    <t>shushoku_code8</t>
  </si>
  <si>
    <t>修飾語コード9</t>
  </si>
  <si>
    <t>shushoku_code9</t>
  </si>
  <si>
    <t>修飾語コード10</t>
  </si>
  <si>
    <t>shushoku_code10</t>
  </si>
  <si>
    <t>修飾語コード11</t>
  </si>
  <si>
    <t>shushoku_code11</t>
  </si>
  <si>
    <t>修飾語コード12</t>
  </si>
  <si>
    <t>shushoku_code12</t>
  </si>
  <si>
    <t>修飾語コード13</t>
  </si>
  <si>
    <t>shushoku_code13</t>
  </si>
  <si>
    <t>修飾語コード14</t>
  </si>
  <si>
    <t>shushoku_code14</t>
  </si>
  <si>
    <t>修飾語コード15</t>
  </si>
  <si>
    <t>shushoku_code15</t>
  </si>
  <si>
    <t>修飾語コード16</t>
  </si>
  <si>
    <t>shushoku_code16</t>
  </si>
  <si>
    <t>修飾語コード17</t>
  </si>
  <si>
    <t>shushoku_code17</t>
  </si>
  <si>
    <t>修飾語コード18</t>
  </si>
  <si>
    <t>shushoku_code18</t>
  </si>
  <si>
    <t>修飾語コード19</t>
  </si>
  <si>
    <t>shushoku_code19</t>
  </si>
  <si>
    <t>修飾語コード20</t>
  </si>
  <si>
    <t>shushoku_code20</t>
  </si>
  <si>
    <t>傷病名称</t>
  </si>
  <si>
    <t>shobyo_name</t>
  </si>
  <si>
    <t>主傷病</t>
  </si>
  <si>
    <t>main_shobyo_code</t>
  </si>
  <si>
    <t>補足コメント</t>
  </si>
  <si>
    <t>hosoku_comment</t>
  </si>
  <si>
    <t>REレコードの「診療年月」より取得</t>
    <rPh sb="8" eb="10">
      <t>シンリョウ</t>
    </rPh>
    <rPh sb="10" eb="12">
      <t>ネンゲツ</t>
    </rPh>
    <rPh sb="15" eb="17">
      <t>シュトク</t>
    </rPh>
    <phoneticPr fontId="1"/>
  </si>
  <si>
    <t>SY</t>
  </si>
  <si>
    <t>”SY”固定</t>
    <rPh sb="4" eb="6">
      <t>コテイ</t>
    </rPh>
    <phoneticPr fontId="1"/>
  </si>
  <si>
    <t>”RE”を１行目とした際のレセプト内の行番号</t>
    <rPh sb="6" eb="8">
      <t>ギョウメ</t>
    </rPh>
    <rPh sb="11" eb="12">
      <t>サイ</t>
    </rPh>
    <rPh sb="17" eb="18">
      <t>ナイ</t>
    </rPh>
    <rPh sb="19" eb="22">
      <t>ギョウバンゴウ</t>
    </rPh>
    <phoneticPr fontId="1"/>
  </si>
  <si>
    <t>「修飾語コード」を4桁区切りで分割</t>
    <rPh sb="1" eb="4">
      <t>シュウショクゴ</t>
    </rPh>
    <rPh sb="10" eb="11">
      <t>ケタ</t>
    </rPh>
    <rPh sb="11" eb="13">
      <t>クギ</t>
    </rPh>
    <rPh sb="15" eb="17">
      <t>ブンカツ</t>
    </rPh>
    <phoneticPr fontId="1"/>
  </si>
  <si>
    <t>DPC調査データ_入院EF統合ファイル_結合</t>
    <phoneticPr fontId="8"/>
  </si>
  <si>
    <t>医科レセプト_医薬品レコード_結合</t>
    <rPh sb="15" eb="17">
      <t>ケツゴウ</t>
    </rPh>
    <phoneticPr fontId="11"/>
  </si>
  <si>
    <t>merge_receiptc_iy</t>
    <phoneticPr fontId="11"/>
  </si>
  <si>
    <t>診療識別</t>
    <rPh sb="0" eb="2">
      <t>シンリョウ</t>
    </rPh>
    <rPh sb="2" eb="4">
      <t>シキベツ</t>
    </rPh>
    <phoneticPr fontId="1"/>
  </si>
  <si>
    <t>shinryo_shikibetsu</t>
  </si>
  <si>
    <t>負担区分</t>
  </si>
  <si>
    <t>futan_kubun</t>
  </si>
  <si>
    <t>医薬品コード</t>
  </si>
  <si>
    <t>iyakuhin_code</t>
  </si>
  <si>
    <t>使用量</t>
  </si>
  <si>
    <t>点数</t>
  </si>
  <si>
    <t>tensu</t>
  </si>
  <si>
    <t>回数</t>
  </si>
  <si>
    <t>times</t>
  </si>
  <si>
    <t>コメントコード1</t>
  </si>
  <si>
    <t>comment_code1</t>
  </si>
  <si>
    <t>文字データ1</t>
  </si>
  <si>
    <t>comment_data1</t>
  </si>
  <si>
    <t>コメントコード2</t>
  </si>
  <si>
    <t>comment_code2</t>
  </si>
  <si>
    <t>文字データ2</t>
  </si>
  <si>
    <t>comment_data2</t>
  </si>
  <si>
    <t>コメントコード3</t>
  </si>
  <si>
    <t>comment_code3</t>
  </si>
  <si>
    <t>文字データ3</t>
  </si>
  <si>
    <t>comment_data3</t>
  </si>
  <si>
    <t>IY</t>
  </si>
  <si>
    <t>”IY”固定</t>
    <rPh sb="4" eb="6">
      <t>コテイ</t>
    </rPh>
    <phoneticPr fontId="1"/>
  </si>
  <si>
    <t>整数部５桁、小数部５桁として、整数部と小数部は小数点で区切り記録する</t>
  </si>
  <si>
    <t>医科レセプト_診療行為レコード_結合</t>
    <rPh sb="16" eb="18">
      <t>ケツゴウ</t>
    </rPh>
    <phoneticPr fontId="11"/>
  </si>
  <si>
    <t>merge_receiptc_si</t>
    <phoneticPr fontId="11"/>
  </si>
  <si>
    <t>診療行為コード</t>
  </si>
  <si>
    <t>shinryo_koi_code</t>
  </si>
  <si>
    <t>数量データ</t>
  </si>
  <si>
    <t>suryo_data</t>
  </si>
  <si>
    <t>SI</t>
  </si>
  <si>
    <t>”SI”固定</t>
    <rPh sb="4" eb="6">
      <t>コテイ</t>
    </rPh>
    <phoneticPr fontId="1"/>
  </si>
  <si>
    <t>医科レセプト_臓器提供者レセプト情報レコード_結合</t>
    <rPh sb="23" eb="25">
      <t>ケツゴウ</t>
    </rPh>
    <phoneticPr fontId="11"/>
  </si>
  <si>
    <t>merge_receiptc_tr</t>
    <phoneticPr fontId="11"/>
  </si>
  <si>
    <t>レセプト番号（臓器提供者レセプト情報）</t>
  </si>
  <si>
    <t>receipt_no_tr</t>
  </si>
  <si>
    <t>臓器提供者レセプト種別</t>
  </si>
  <si>
    <t>zoki_receipt_type</t>
  </si>
  <si>
    <t>診療年月（臓器提供者レセプト情報）</t>
  </si>
  <si>
    <t>shinryo_ym_tr</t>
  </si>
  <si>
    <t>男女区分</t>
  </si>
  <si>
    <t>病棟区分1</t>
  </si>
  <si>
    <t>病棟区分2</t>
  </si>
  <si>
    <t>病棟区分3</t>
  </si>
  <si>
    <t>病棟区分4</t>
  </si>
  <si>
    <t>レセプト特記事項1</t>
  </si>
  <si>
    <t>レセプト特記事項2</t>
  </si>
  <si>
    <t>レセプト特記事項3</t>
  </si>
  <si>
    <t>レセプト特記事項4</t>
  </si>
  <si>
    <t>レセプト特記事項5</t>
  </si>
  <si>
    <t>予備4</t>
    <rPh sb="0" eb="2">
      <t>ヨビ</t>
    </rPh>
    <phoneticPr fontId="1"/>
  </si>
  <si>
    <t>reserve4</t>
  </si>
  <si>
    <t>カルテ番号等（臓器提供者レセプト情報）</t>
  </si>
  <si>
    <t>karute_no_tr</t>
  </si>
  <si>
    <t>割引点数単価</t>
  </si>
  <si>
    <t>予備5</t>
    <rPh sb="0" eb="2">
      <t>ヨビ</t>
    </rPh>
    <phoneticPr fontId="1"/>
  </si>
  <si>
    <t>reserve5</t>
  </si>
  <si>
    <t>予備6</t>
    <rPh sb="0" eb="2">
      <t>ヨビ</t>
    </rPh>
    <phoneticPr fontId="1"/>
  </si>
  <si>
    <t>reserve6</t>
  </si>
  <si>
    <t>予備7</t>
    <rPh sb="0" eb="2">
      <t>ヨビ</t>
    </rPh>
    <phoneticPr fontId="1"/>
  </si>
  <si>
    <t>reserve7</t>
  </si>
  <si>
    <t>TR</t>
  </si>
  <si>
    <t>”TR”固定</t>
    <rPh sb="4" eb="6">
      <t>コテイ</t>
    </rPh>
    <phoneticPr fontId="1"/>
  </si>
  <si>
    <t>GYYMMDD形式を、YYYYMMDD形式に変換する
※G:1（明治）,2（大正）,3（昭和）,4（平成）
≪匿名化対象：YYYYMM（日のみ削除）≫</t>
  </si>
  <si>
    <t>DPCレセプト_レセプト共通レコード_結合</t>
    <rPh sb="19" eb="21">
      <t>ケツゴウ</t>
    </rPh>
    <phoneticPr fontId="11"/>
  </si>
  <si>
    <t>merge_receiptd_re</t>
    <phoneticPr fontId="11"/>
  </si>
  <si>
    <t>IRレコードの「都道府県、医療機関コード」から施設マスタの施設IDを設定</t>
    <rPh sb="8" eb="12">
      <t>トドウフケン</t>
    </rPh>
    <rPh sb="13" eb="15">
      <t>イリョウ</t>
    </rPh>
    <rPh sb="15" eb="17">
      <t>キカン</t>
    </rPh>
    <rPh sb="23" eb="25">
      <t>シセツ</t>
    </rPh>
    <rPh sb="29" eb="31">
      <t>シセツ</t>
    </rPh>
    <rPh sb="34" eb="36">
      <t>セッテイ</t>
    </rPh>
    <phoneticPr fontId="1"/>
  </si>
  <si>
    <t>レセプト番号ごとに通番を付与</t>
    <rPh sb="4" eb="6">
      <t>バンゴウ</t>
    </rPh>
    <rPh sb="9" eb="10">
      <t>ツウ</t>
    </rPh>
    <rPh sb="10" eb="11">
      <t>バン</t>
    </rPh>
    <rPh sb="12" eb="14">
      <t>フヨ</t>
    </rPh>
    <phoneticPr fontId="1"/>
  </si>
  <si>
    <t>レセプト総括区分</t>
    <rPh sb="4" eb="6">
      <t>ソウカツ</t>
    </rPh>
    <rPh sb="6" eb="8">
      <t>クブン</t>
    </rPh>
    <phoneticPr fontId="1"/>
  </si>
  <si>
    <t>receipt_sokatsu_kubun</t>
  </si>
  <si>
    <t>明細情報数</t>
    <rPh sb="0" eb="2">
      <t>メイサイ</t>
    </rPh>
    <rPh sb="2" eb="4">
      <t>ジョウホウ</t>
    </rPh>
    <rPh sb="4" eb="5">
      <t>スウ</t>
    </rPh>
    <phoneticPr fontId="1"/>
  </si>
  <si>
    <t>meisai_su</t>
  </si>
  <si>
    <t>DPCレセプト_診断群分類レコード_結合</t>
    <rPh sb="18" eb="20">
      <t>ケツゴウ</t>
    </rPh>
    <phoneticPr fontId="11"/>
  </si>
  <si>
    <t>merge_receiptd_bu</t>
    <phoneticPr fontId="11"/>
  </si>
  <si>
    <t>BU</t>
  </si>
  <si>
    <t>”BU”固定</t>
    <rPh sb="4" eb="6">
      <t>コテイ</t>
    </rPh>
    <phoneticPr fontId="1"/>
  </si>
  <si>
    <t>REレコードの「レセプト総括区分」より取得</t>
    <rPh sb="19" eb="21">
      <t>シュトク</t>
    </rPh>
    <phoneticPr fontId="1"/>
  </si>
  <si>
    <t>診断群分類番号</t>
  </si>
  <si>
    <t>shindangun_no</t>
  </si>
  <si>
    <t xml:space="preserve">今回入院年月日 </t>
  </si>
  <si>
    <t>konnyuin_ymd</t>
  </si>
  <si>
    <t>今回退院年月日</t>
  </si>
  <si>
    <t>kontaiin_ymd</t>
  </si>
  <si>
    <t>DPC転帰区分</t>
  </si>
  <si>
    <t>dpc_tenki_code</t>
  </si>
  <si>
    <t>死因</t>
  </si>
  <si>
    <t>death_cause</t>
  </si>
  <si>
    <t>DPCレセプト_傷病レコード_結合</t>
    <rPh sb="15" eb="17">
      <t>ケツゴウ</t>
    </rPh>
    <phoneticPr fontId="11"/>
  </si>
  <si>
    <t>merge_receiptd_sb</t>
    <phoneticPr fontId="11"/>
  </si>
  <si>
    <t>SB</t>
  </si>
  <si>
    <t>”SB”固定</t>
    <rPh sb="4" eb="6">
      <t>コテイ</t>
    </rPh>
    <phoneticPr fontId="1"/>
  </si>
  <si>
    <t>icd10_code</t>
  </si>
  <si>
    <t>傷病名区分</t>
  </si>
  <si>
    <t>shobyo_kubun</t>
  </si>
  <si>
    <t>DPCレセプト_傷病名レコード_結合</t>
    <rPh sb="16" eb="18">
      <t>ケツゴウ</t>
    </rPh>
    <phoneticPr fontId="11"/>
  </si>
  <si>
    <t>merge_receiptd_sy</t>
    <phoneticPr fontId="11"/>
  </si>
  <si>
    <t>DPCレセプト_診療行為レコード_結合</t>
    <rPh sb="17" eb="19">
      <t>ケツゴウ</t>
    </rPh>
    <phoneticPr fontId="11"/>
  </si>
  <si>
    <t>merge_receiptd_si</t>
    <phoneticPr fontId="11"/>
  </si>
  <si>
    <t>DPCレセプト_医薬品レコード_結合</t>
    <rPh sb="16" eb="18">
      <t>ケツゴウ</t>
    </rPh>
    <phoneticPr fontId="11"/>
  </si>
  <si>
    <t>merge_receiptd_iy</t>
    <phoneticPr fontId="11"/>
  </si>
  <si>
    <t>DPCレセプト_臓器提供者レセプト情報レコード_結合</t>
    <rPh sb="24" eb="26">
      <t>ケツゴウ</t>
    </rPh>
    <phoneticPr fontId="11"/>
  </si>
  <si>
    <t>merge_receiptd_tr</t>
    <phoneticPr fontId="11"/>
  </si>
  <si>
    <t>患者情報モジュール_患者情報_結合</t>
    <rPh sb="15" eb="17">
      <t>ケツゴウ</t>
    </rPh>
    <phoneticPr fontId="11"/>
  </si>
  <si>
    <t>merge_mml_pi_master</t>
    <phoneticPr fontId="11"/>
  </si>
  <si>
    <t>紐付けにて通番付与</t>
  </si>
  <si>
    <t>MML headerブロックの「施設コード」から施設マスタの施設IDを設定
/MmlHeader/mmlCi:CreatorInfo/mmlPsi:PersonalizedInfo/mmlFc:Facility/mmlCm:Id</t>
  </si>
  <si>
    <t>診療年月日</t>
    <rPh sb="0" eb="2">
      <t>シンリョウ</t>
    </rPh>
    <rPh sb="2" eb="4">
      <t>ネンゲツ</t>
    </rPh>
    <rPh sb="4" eb="5">
      <t>ニチ</t>
    </rPh>
    <phoneticPr fontId="1"/>
  </si>
  <si>
    <t>shinryo_ymd</t>
  </si>
  <si>
    <t>MML headerブロックの「カルテ電子保存の確定日時」（YYYYMMDD）を設定
/MmlHeader/MmlBody/MmlModuleItem/docInfo/confirmDate</t>
  </si>
  <si>
    <t>データ種別</t>
    <rPh sb="3" eb="5">
      <t>シュベツ</t>
    </rPh>
    <phoneticPr fontId="1"/>
  </si>
  <si>
    <t>MML</t>
  </si>
  <si>
    <t>”MML”固定</t>
    <rPh sb="5" eb="7">
      <t>コテイ</t>
    </rPh>
    <phoneticPr fontId="1"/>
  </si>
  <si>
    <t>患者ID</t>
    <rPh sb="0" eb="2">
      <t>カンジャ</t>
    </rPh>
    <phoneticPr fontId="12"/>
  </si>
  <si>
    <t>master_id</t>
  </si>
  <si>
    <t>MML headerブロックの「患者ID」を設定
/MmlHeader/masterId/mmlCm:Id</t>
    <rPh sb="16" eb="18">
      <t>カンジャ</t>
    </rPh>
    <rPh sb="22" eb="24">
      <t>セッテイ</t>
    </rPh>
    <phoneticPr fontId="1"/>
  </si>
  <si>
    <t>文書ユニークID</t>
  </si>
  <si>
    <t>uid</t>
  </si>
  <si>
    <t>/MmlBody/MmlModuleItem/docInfo/docId/uidの値を設定</t>
    <rPh sb="41" eb="42">
      <t>アタイ</t>
    </rPh>
    <rPh sb="43" eb="45">
      <t>セッテイ</t>
    </rPh>
    <phoneticPr fontId="1"/>
  </si>
  <si>
    <t>患者情報SEQ</t>
    <rPh sb="0" eb="2">
      <t>カンジャ</t>
    </rPh>
    <rPh sb="2" eb="4">
      <t>ジョウホウ</t>
    </rPh>
    <phoneticPr fontId="1"/>
  </si>
  <si>
    <t>patient_seq</t>
  </si>
  <si>
    <t>mmlPi:PatientModule単位に通番付与</t>
  </si>
  <si>
    <t>主ID</t>
  </si>
  <si>
    <t>main_id</t>
  </si>
  <si>
    <t>主IDの種類コード</t>
    <rPh sb="0" eb="1">
      <t>シュ</t>
    </rPh>
    <phoneticPr fontId="1"/>
  </si>
  <si>
    <t>main_id_type_code</t>
  </si>
  <si>
    <t>主IDテーブル名</t>
  </si>
  <si>
    <t>main_id_name</t>
  </si>
  <si>
    <t>主IDチェックディジット</t>
  </si>
  <si>
    <t>main_id_check_digit</t>
  </si>
  <si>
    <t>主IDチェックディジット方式</t>
  </si>
  <si>
    <t>main_id_check_digit_system</t>
  </si>
  <si>
    <t>MML0001　Check digit schema (チェックディジット方式，HL7-0061準拠)
M10、M11</t>
  </si>
  <si>
    <t>YYYYMMDD
≪匿名化対象：YYYYMM（日のみ削除）≫</t>
  </si>
  <si>
    <t>sex</t>
  </si>
  <si>
    <t>MML0010　Sex (性別)
female、male、other、unknown</t>
  </si>
  <si>
    <t>1.男 2.女 3.その他 4.不明</t>
    <rPh sb="12" eb="13">
      <t>タ</t>
    </rPh>
    <rPh sb="16" eb="18">
      <t>フメイ</t>
    </rPh>
    <phoneticPr fontId="1"/>
  </si>
  <si>
    <t>国籍コード</t>
  </si>
  <si>
    <t>nationality_code</t>
  </si>
  <si>
    <t>ISO 3166 A3 コード使用
例.日本:JPN</t>
    <rPh sb="18" eb="19">
      <t>レイ</t>
    </rPh>
    <rPh sb="20" eb="22">
      <t>ニホン</t>
    </rPh>
    <phoneticPr fontId="1"/>
  </si>
  <si>
    <t>第2国籍コード</t>
  </si>
  <si>
    <t>subtype_code</t>
  </si>
  <si>
    <t>人種、民族</t>
  </si>
  <si>
    <t>race</t>
  </si>
  <si>
    <t>人種、民族コード</t>
  </si>
  <si>
    <t>race_code</t>
  </si>
  <si>
    <t>人種、民族使用テーブル</t>
  </si>
  <si>
    <t>race_code_id</t>
  </si>
  <si>
    <t>婚姻状態</t>
  </si>
  <si>
    <t>marital</t>
  </si>
  <si>
    <t>MML0011　Marital Status (婚姻状態，HL7table0002準拠)</t>
  </si>
  <si>
    <t>会計番号</t>
  </si>
  <si>
    <t>account_number</t>
  </si>
  <si>
    <t>社会番号</t>
  </si>
  <si>
    <t>socialIdentification</t>
  </si>
  <si>
    <t>死亡フラグ</t>
  </si>
  <si>
    <t>death_flag</t>
  </si>
  <si>
    <t>true:死亡，false:生存</t>
    <rPh sb="5" eb="7">
      <t>シボウ</t>
    </rPh>
    <rPh sb="14" eb="16">
      <t>セイゾン</t>
    </rPh>
    <phoneticPr fontId="1"/>
  </si>
  <si>
    <t>死亡日時</t>
  </si>
  <si>
    <t>death_date</t>
  </si>
  <si>
    <t>YYYYMMDDHHMM</t>
  </si>
  <si>
    <t>facility_id,master_id</t>
  </si>
  <si>
    <t>,uid,patient_seq</t>
  </si>
  <si>
    <t>診断履歴情報モジュール_診断履歴情報レコード_結合</t>
    <rPh sb="23" eb="25">
      <t>ケツゴウ</t>
    </rPh>
    <phoneticPr fontId="11"/>
  </si>
  <si>
    <t>merge_mml_rd_register</t>
    <phoneticPr fontId="11"/>
  </si>
  <si>
    <t>MML headerブロックの「カルテ電子保存の確定日時」（YYYYMMDD）を設定
/MmlBody/MmlModuleItem/docInfo/confirmDate</t>
  </si>
  <si>
    <t>診断SEQ</t>
    <rPh sb="0" eb="2">
      <t>シンダン</t>
    </rPh>
    <phoneticPr fontId="1"/>
  </si>
  <si>
    <t>shindan_seq</t>
  </si>
  <si>
    <t>mmlRd:RegisteredDiagnosisModule単位に通番付与</t>
    <rPh sb="31" eb="33">
      <t>タンイ</t>
    </rPh>
    <rPh sb="34" eb="36">
      <t>ツウバン</t>
    </rPh>
    <rPh sb="36" eb="38">
      <t>フヨ</t>
    </rPh>
    <phoneticPr fontId="1"/>
  </si>
  <si>
    <t>疾患開始日</t>
  </si>
  <si>
    <t>mmlRd:startDate:YYYYMMDD</t>
  </si>
  <si>
    <t>疾患終了日</t>
  </si>
  <si>
    <t>shikkan_end_ymd</t>
  </si>
  <si>
    <t>mmlRd:endDate:YYYYMMDD</t>
  </si>
  <si>
    <t>転帰</t>
  </si>
  <si>
    <t>tenki</t>
  </si>
  <si>
    <t>MML0016　Outcome (転帰)</t>
  </si>
  <si>
    <t>疾患の初診日</t>
  </si>
  <si>
    <t>shikkan_first_ymd</t>
  </si>
  <si>
    <t>mmlRd:firstEncounterDate:YYYYMMDD</t>
  </si>
  <si>
    <t>,uid,shindan_seq</t>
  </si>
  <si>
    <t>診断履歴情報モジュール_診断病名レコード_結合</t>
    <rPh sb="21" eb="23">
      <t>ケツゴウ</t>
    </rPh>
    <phoneticPr fontId="11"/>
  </si>
  <si>
    <t>merge_mml_rd_byomei</t>
    <phoneticPr fontId="11"/>
  </si>
  <si>
    <t>病名SEQ</t>
  </si>
  <si>
    <t>byomei_seq</t>
  </si>
  <si>
    <t>mmlRd:dxItem単位に通番付与</t>
    <rPh sb="12" eb="14">
      <t>タンイ</t>
    </rPh>
    <rPh sb="15" eb="17">
      <t>ツウバン</t>
    </rPh>
    <rPh sb="17" eb="19">
      <t>フヨ</t>
    </rPh>
    <phoneticPr fontId="1"/>
  </si>
  <si>
    <t>病名</t>
  </si>
  <si>
    <t>diagnosisまたはdiagnosisContents</t>
  </si>
  <si>
    <t>病名コード値</t>
    <rPh sb="0" eb="2">
      <t>ビョウメイ</t>
    </rPh>
    <phoneticPr fontId="1"/>
  </si>
  <si>
    <t>mmlRd:code</t>
  </si>
  <si>
    <t>病名コード体系名</t>
    <rPh sb="0" eb="2">
      <t>ビョウメイ</t>
    </rPh>
    <phoneticPr fontId="1"/>
  </si>
  <si>
    <t>byomei_code_id</t>
  </si>
  <si>
    <t>mmlRd:system</t>
  </si>
  <si>
    <t>facility_id,master_id,uid</t>
  </si>
  <si>
    <t>,shindan_seq,byomei_seq</t>
  </si>
  <si>
    <t>診断履歴情報モジュール_診断分類レコード_結合</t>
    <rPh sb="21" eb="23">
      <t>ケツゴウ</t>
    </rPh>
    <phoneticPr fontId="11"/>
  </si>
  <si>
    <t>merge_mml_rd_category</t>
    <phoneticPr fontId="11"/>
  </si>
  <si>
    <t>分類SEQ</t>
    <rPh sb="0" eb="2">
      <t>ブンルイ</t>
    </rPh>
    <phoneticPr fontId="1"/>
  </si>
  <si>
    <t>bunrui_seq</t>
  </si>
  <si>
    <t>mmlRd:categories単位に通番付与</t>
    <rPh sb="16" eb="18">
      <t>タンイ</t>
    </rPh>
    <rPh sb="19" eb="21">
      <t>ツウバン</t>
    </rPh>
    <rPh sb="21" eb="23">
      <t>フヨ</t>
    </rPh>
    <phoneticPr fontId="1"/>
  </si>
  <si>
    <t>分類名</t>
  </si>
  <si>
    <t>bunrui_name</t>
  </si>
  <si>
    <t>mmlRd:category</t>
  </si>
  <si>
    <t>分類コード</t>
  </si>
  <si>
    <t>bunrui_code</t>
  </si>
  <si>
    <t>,shindan_seq,bunrui_seq</t>
  </si>
  <si>
    <t>検歴情報モジュール_検歴情報_結合</t>
    <rPh sb="15" eb="17">
      <t>ケツゴウ</t>
    </rPh>
    <phoneticPr fontId="11"/>
  </si>
  <si>
    <t>merge_mml_lb_test</t>
    <phoneticPr fontId="11"/>
  </si>
  <si>
    <t>検歴SEQ</t>
  </si>
  <si>
    <t>kenreki_seq</t>
  </si>
  <si>
    <t>mmlLb:TestModule単位に通番付与</t>
  </si>
  <si>
    <t>依頼ID</t>
  </si>
  <si>
    <t>irai_id</t>
  </si>
  <si>
    <t>mmlLb:information@mmlLb:registId</t>
  </si>
  <si>
    <t>採取日時</t>
  </si>
  <si>
    <t>sample_time</t>
  </si>
  <si>
    <t>mmlLb:information@mmlLb:sampleTime
YYYYMMDDHHMM</t>
  </si>
  <si>
    <t>受付日時</t>
  </si>
  <si>
    <t>uketsuke_time</t>
  </si>
  <si>
    <t>mmlLb:information@mmlLb:registTime
YYYYMMDDHHMM</t>
  </si>
  <si>
    <t>報告日時</t>
  </si>
  <si>
    <t>report_time</t>
  </si>
  <si>
    <t>mmlLb:information@mmlLb:reportTime
YYYYMMDDHHMM</t>
  </si>
  <si>
    <t>報告状態</t>
  </si>
  <si>
    <t>status</t>
  </si>
  <si>
    <t>mmlLb:reportStatus</t>
  </si>
  <si>
    <t>報告状態コード</t>
  </si>
  <si>
    <t>status_code</t>
  </si>
  <si>
    <t>mmlLb:reportStatus@mmlLb:statusCode
mid：検査中、final：最終報告
mmlLb0001</t>
  </si>
  <si>
    <t>セット名</t>
  </si>
  <si>
    <t>set_name</t>
  </si>
  <si>
    <t>mmlLb:set</t>
  </si>
  <si>
    <t>セット名コード</t>
  </si>
  <si>
    <t>set_name_code</t>
  </si>
  <si>
    <t>mmlLb:set@mmlLb:setCode
ユーザー指定</t>
    <rPh sb="28" eb="30">
      <t>シテイ</t>
    </rPh>
    <phoneticPr fontId="1"/>
  </si>
  <si>
    <t>セット名コードID</t>
  </si>
  <si>
    <t>set_name_code_id</t>
  </si>
  <si>
    <t>mmlLb:set@mmlLb:setCodeId
使用したテーブル名</t>
    <rPh sb="26" eb="28">
      <t>シヨウ</t>
    </rPh>
    <rPh sb="34" eb="35">
      <t>メイ</t>
    </rPh>
    <phoneticPr fontId="1"/>
  </si>
  <si>
    <t>依頼施設</t>
    <rPh sb="0" eb="2">
      <t>イライ</t>
    </rPh>
    <rPh sb="2" eb="4">
      <t>シセツ</t>
    </rPh>
    <phoneticPr fontId="1"/>
  </si>
  <si>
    <t>irai_facility</t>
  </si>
  <si>
    <t>mmlLb:facility</t>
  </si>
  <si>
    <t>依頼施設コード</t>
  </si>
  <si>
    <t>irai_facility_code</t>
  </si>
  <si>
    <t>mmlLb:facility@mmlLb:facilityCode</t>
  </si>
  <si>
    <t>依頼施設コードID</t>
  </si>
  <si>
    <t>irai_facility_code_id</t>
  </si>
  <si>
    <t>mmlLb:facility@mmlLb:facilityCodeId
MML0027</t>
  </si>
  <si>
    <t>依頼診療科</t>
  </si>
  <si>
    <t>irai_department</t>
  </si>
  <si>
    <t>mmlLb:department</t>
  </si>
  <si>
    <t>依頼診療科コード</t>
  </si>
  <si>
    <t>irai_department_code</t>
  </si>
  <si>
    <t>mmlLb:department@mmlLb:depCode
MML0028</t>
  </si>
  <si>
    <t>依頼病棟</t>
  </si>
  <si>
    <t>irai_ward</t>
  </si>
  <si>
    <t>mmlLb:ward</t>
  </si>
  <si>
    <t>依頼病棟コード</t>
  </si>
  <si>
    <t>irai_ward_code</t>
  </si>
  <si>
    <t>mmlLb:ward@mmlLb:wardCode
ユーザー指定</t>
    <rPh sb="30" eb="32">
      <t>シテイ</t>
    </rPh>
    <phoneticPr fontId="1"/>
  </si>
  <si>
    <t>依頼病棟コードID</t>
  </si>
  <si>
    <t>irai_ward_code_id</t>
  </si>
  <si>
    <t>mmlLb:ward@mmlLb:wardCodeId
使用したテーブル名</t>
    <rPh sb="28" eb="30">
      <t>シヨウ</t>
    </rPh>
    <rPh sb="36" eb="37">
      <t>メイ</t>
    </rPh>
    <phoneticPr fontId="1"/>
  </si>
  <si>
    <t>報告フリーコメント</t>
  </si>
  <si>
    <t>report_free_comment</t>
  </si>
  <si>
    <t>mmlLb:repMemoF</t>
  </si>
  <si>
    <t>,uid,kenreki_seq</t>
  </si>
  <si>
    <t>検歴情報モジュール_検歴検体材料</t>
    <phoneticPr fontId="8"/>
  </si>
  <si>
    <t>検歴情報モジュール_検歴検体材料_結合</t>
    <rPh sb="17" eb="19">
      <t>ケツゴウ</t>
    </rPh>
    <phoneticPr fontId="11"/>
  </si>
  <si>
    <t>merge_mml_lb_specimen</t>
    <phoneticPr fontId="11"/>
  </si>
  <si>
    <t>検体結果情報SEQ</t>
  </si>
  <si>
    <t>labo_test_seq</t>
  </si>
  <si>
    <t>mmlLb:LaboTest単位に通番付与</t>
    <rPh sb="14" eb="16">
      <t>タンイ</t>
    </rPh>
    <rPh sb="17" eb="21">
      <t>ツウバンフヨ</t>
    </rPh>
    <phoneticPr fontId="1"/>
  </si>
  <si>
    <t>検体材料SEQ</t>
  </si>
  <si>
    <t>specimen_seq</t>
  </si>
  <si>
    <t>検体材料（mmlLb:specimenName）の1要素に検体材料がカンマ区切りで複数記録されている場合、1から昇順に通番付与(通常は1要素1つ）</t>
  </si>
  <si>
    <t>検体材料</t>
  </si>
  <si>
    <t>specimen_name</t>
  </si>
  <si>
    <t>mmlLb:specimenName</t>
  </si>
  <si>
    <t>検体材料コード</t>
  </si>
  <si>
    <t>sp_code</t>
  </si>
  <si>
    <t>mmlLb:specimenName@mmlLb:spCode
ユーザー指定</t>
    <rPh sb="36" eb="38">
      <t>シテイ</t>
    </rPh>
    <phoneticPr fontId="1"/>
  </si>
  <si>
    <t>検体材料コードのテーブル名</t>
  </si>
  <si>
    <t>sp_code_id</t>
  </si>
  <si>
    <t>mmlLb:specimenName@mmlLb:spCodeId
使用したテーブル名</t>
    <rPh sb="34" eb="36">
      <t>シヨウ</t>
    </rPh>
    <rPh sb="42" eb="43">
      <t>メイ</t>
    </rPh>
    <phoneticPr fontId="1"/>
  </si>
  <si>
    <t>検体フリーコメント</t>
  </si>
  <si>
    <t>mmlLb:spcMemoF</t>
  </si>
  <si>
    <t>,kenreki_seq,labo_test_seq,specimen_seq</t>
  </si>
  <si>
    <t>検歴情報モジュール_検歴項目情報_結合</t>
    <rPh sb="17" eb="19">
      <t>ケツゴウ</t>
    </rPh>
    <phoneticPr fontId="11"/>
  </si>
  <si>
    <t>merge_mml_lb_item</t>
    <phoneticPr fontId="11"/>
  </si>
  <si>
    <t>項目情報SEQ</t>
  </si>
  <si>
    <t>item_info_seq</t>
  </si>
  <si>
    <t>項目名</t>
  </si>
  <si>
    <t>item_name</t>
  </si>
  <si>
    <t>施設固有コード</t>
  </si>
  <si>
    <t>facility_it_code</t>
  </si>
  <si>
    <t>施設固有コード体系名</t>
  </si>
  <si>
    <t>facility_it_code_id</t>
  </si>
  <si>
    <t>JLAC10の分析物コード</t>
  </si>
  <si>
    <t>jlac10_a_code</t>
  </si>
  <si>
    <t>JLAC10の識別コード</t>
  </si>
  <si>
    <t>jlac10_i_code</t>
  </si>
  <si>
    <t>JLAC10の材料コード</t>
  </si>
  <si>
    <t>jlac10_s_code</t>
  </si>
  <si>
    <t>JLAC10の測定法コード</t>
  </si>
  <si>
    <t>jlac10_m_code</t>
  </si>
  <si>
    <t>JLAC10の結果識別コード</t>
  </si>
  <si>
    <t>jlac10_r_code</t>
  </si>
  <si>
    <t>value</t>
  </si>
  <si>
    <t>num_value</t>
  </si>
  <si>
    <t>up_value</t>
  </si>
  <si>
    <t>low_value</t>
  </si>
  <si>
    <t>normal_value</t>
  </si>
  <si>
    <t>mmlLb:value@mmlLb:normal</t>
  </si>
  <si>
    <t>out_flag</t>
  </si>
  <si>
    <t>単位</t>
  </si>
  <si>
    <t>mmlLb:unit</t>
  </si>
  <si>
    <t>単位コード</t>
  </si>
  <si>
    <t>単位コードID</t>
  </si>
  <si>
    <t>項目フリーコメント</t>
  </si>
  <si>
    <t>mmlLb:itemMemoF</t>
  </si>
  <si>
    <t>,kenreki_seq,labo_test_seq,item_info_seq</t>
  </si>
  <si>
    <t>バイタルサインモジュール_バイタルサイン_結合</t>
    <rPh sb="21" eb="23">
      <t>ケツゴウ</t>
    </rPh>
    <phoneticPr fontId="11"/>
  </si>
  <si>
    <t>merge_mml_vs_vitalsign</t>
    <phoneticPr fontId="11"/>
  </si>
  <si>
    <t>バイタルSEQ</t>
  </si>
  <si>
    <t>vital_seq</t>
  </si>
  <si>
    <t>mmlVs:VitalSignModule単位に通番付与</t>
  </si>
  <si>
    <t>診療科名</t>
    <rPh sb="3" eb="4">
      <t>メイ</t>
    </rPh>
    <phoneticPr fontId="5"/>
  </si>
  <si>
    <t>department_name</t>
  </si>
  <si>
    <t>mmlVs:department</t>
  </si>
  <si>
    <t>department_code</t>
  </si>
  <si>
    <t>mmlVs:department@mmlVs:depCode
MML0028</t>
  </si>
  <si>
    <t>病棟</t>
  </si>
  <si>
    <t>ward</t>
  </si>
  <si>
    <t>mmlVs:ward</t>
  </si>
  <si>
    <t>mmlVs:ward@mmlVs:wardCode
ユーザ指定</t>
    <rPh sb="29" eb="31">
      <t>シテイ</t>
    </rPh>
    <phoneticPr fontId="1"/>
  </si>
  <si>
    <t>病棟コードID</t>
  </si>
  <si>
    <t>ward_code_id</t>
  </si>
  <si>
    <t>mmlVs:ward@mmlVs:wardCodeId
使用したテーブル名</t>
    <rPh sb="28" eb="30">
      <t>シヨウ</t>
    </rPh>
    <rPh sb="36" eb="37">
      <t>メイ</t>
    </rPh>
    <phoneticPr fontId="1"/>
  </si>
  <si>
    <t>バイタルサインの計測時間</t>
  </si>
  <si>
    <t>vital_sign_time</t>
  </si>
  <si>
    <t>mmlVs:observedTime
YYYYMMDDHHMM</t>
  </si>
  <si>
    <t>計測手順</t>
    <rPh sb="2" eb="4">
      <t>テジュン</t>
    </rPh>
    <phoneticPr fontId="5"/>
  </si>
  <si>
    <t>keisoku_tejun</t>
  </si>
  <si>
    <t>mmlVs:procedure</t>
  </si>
  <si>
    <t>計測器具</t>
    <rPh sb="2" eb="4">
      <t>キグ</t>
    </rPh>
    <phoneticPr fontId="5"/>
  </si>
  <si>
    <t>keisoku_device</t>
  </si>
  <si>
    <t>mmlVs:device</t>
  </si>
  <si>
    <t>計測部位</t>
    <rPh sb="2" eb="4">
      <t>ブイ</t>
    </rPh>
    <phoneticPr fontId="5"/>
  </si>
  <si>
    <t>keisoku_bui</t>
  </si>
  <si>
    <t>mmlVs:bodyLocation</t>
  </si>
  <si>
    <t>計測時体位</t>
    <rPh sb="2" eb="3">
      <t>ジ</t>
    </rPh>
    <rPh sb="3" eb="5">
      <t>タイイ</t>
    </rPh>
    <phoneticPr fontId="5"/>
  </si>
  <si>
    <t>keisoku_position</t>
  </si>
  <si>
    <t>mmlVs:position</t>
  </si>
  <si>
    <t>計測方法コメント</t>
    <rPh sb="0" eb="2">
      <t>ケイソク</t>
    </rPh>
    <rPh sb="2" eb="4">
      <t>ホウホウ</t>
    </rPh>
    <phoneticPr fontId="5"/>
  </si>
  <si>
    <t>keisoku_method_comment</t>
  </si>
  <si>
    <t>mmlVs:protMemo</t>
  </si>
  <si>
    <t>記録コメント</t>
    <rPh sb="0" eb="2">
      <t>キロク</t>
    </rPh>
    <phoneticPr fontId="5"/>
  </si>
  <si>
    <t>kiroku_comment</t>
  </si>
  <si>
    <t>mmlVs:vsMemo</t>
  </si>
  <si>
    <t>,uid,vital_seq</t>
  </si>
  <si>
    <t>バイタルサインモジュール_記録項目_結合</t>
    <rPh sb="18" eb="20">
      <t>ケツゴウ</t>
    </rPh>
    <phoneticPr fontId="11"/>
  </si>
  <si>
    <t>merge_mml_vs_item</t>
    <phoneticPr fontId="11"/>
  </si>
  <si>
    <t>項目SEQ</t>
    <rPh sb="0" eb="1">
      <t>コウ</t>
    </rPh>
    <rPh sb="1" eb="2">
      <t>メ</t>
    </rPh>
    <phoneticPr fontId="12"/>
  </si>
  <si>
    <t>item_seq</t>
  </si>
  <si>
    <t>mmlVs:item単位に通番付与</t>
  </si>
  <si>
    <t>mmlVs:itemName
mmlVs01</t>
  </si>
  <si>
    <t>文字列で表記されるバイタルサインの値</t>
  </si>
  <si>
    <t>vital_sign_value</t>
  </si>
  <si>
    <t>mmlVs:value</t>
  </si>
  <si>
    <t>数値で表記されるバイタルサインの値</t>
  </si>
  <si>
    <t>vital_sign_num_value</t>
  </si>
  <si>
    <t>mmlVs:numValue</t>
  </si>
  <si>
    <t>バイタルサインの単位</t>
  </si>
  <si>
    <t>vital_sign_unit</t>
  </si>
  <si>
    <t>mmlVs:unit
mmlVs02</t>
  </si>
  <si>
    <t>,vital_seq,item_seq</t>
  </si>
  <si>
    <t>体温表モジュール_バイタルサイン_結合</t>
    <rPh sb="17" eb="19">
      <t>ケツゴウ</t>
    </rPh>
    <phoneticPr fontId="11"/>
  </si>
  <si>
    <t>merge_mml_fs_vitalsign</t>
    <phoneticPr fontId="11"/>
  </si>
  <si>
    <t>体温表SEQ</t>
    <rPh sb="0" eb="2">
      <t>タイオン</t>
    </rPh>
    <rPh sb="2" eb="3">
      <t>ヒョウ</t>
    </rPh>
    <phoneticPr fontId="12"/>
  </si>
  <si>
    <t>taionhyo_seq</t>
  </si>
  <si>
    <t>mmlFs:FlowSheetModule単位に通番付与</t>
  </si>
  <si>
    <t>,taionhyo_seq,vital_seq</t>
  </si>
  <si>
    <t>dwh_mml_fs_item</t>
    <phoneticPr fontId="8"/>
  </si>
  <si>
    <t>体温表モジュール_記録項目_結合</t>
    <rPh sb="14" eb="16">
      <t>ケツゴウ</t>
    </rPh>
    <phoneticPr fontId="11"/>
  </si>
  <si>
    <t>merge_mml_fs_item</t>
    <phoneticPr fontId="11"/>
  </si>
  <si>
    <t>項目SEQ</t>
    <rPh sb="0" eb="2">
      <t>コウモク</t>
    </rPh>
    <phoneticPr fontId="12"/>
  </si>
  <si>
    <t>,taionhyo_seq,vital_seq,item_seq</t>
  </si>
  <si>
    <t>specimen_free_comment</t>
    <phoneticPr fontId="8"/>
  </si>
  <si>
    <t>mmlRd:tableId=
MML0012　mainDiagnosis
MML0013　academicDiagnosis
MML0014　pathologicalDiagnosis
MML0015　confirmedDiagnosis</t>
    <phoneticPr fontId="8"/>
  </si>
  <si>
    <t>SA_C1</t>
  </si>
  <si>
    <t>SA_C1</t>
    <phoneticPr fontId="11"/>
  </si>
  <si>
    <t>結合テーブル_DPC</t>
    <rPh sb="0" eb="2">
      <t>ケツゴウ</t>
    </rPh>
    <phoneticPr fontId="11"/>
  </si>
  <si>
    <t>SA_C2</t>
  </si>
  <si>
    <t>SA_C2</t>
    <phoneticPr fontId="8"/>
  </si>
  <si>
    <t>結合テーブル_医科レセプト</t>
    <rPh sb="0" eb="2">
      <t>ケツゴウ</t>
    </rPh>
    <rPh sb="7" eb="9">
      <t>イカ</t>
    </rPh>
    <phoneticPr fontId="11"/>
  </si>
  <si>
    <t>DPC調査データ_Hファイル</t>
    <phoneticPr fontId="8"/>
  </si>
  <si>
    <t>DPC調査データ_様式1_患者プロファイル/褥瘡_結合</t>
  </si>
  <si>
    <t>DPC調査データ_様式1_手術情報_結合</t>
  </si>
  <si>
    <t>DPC調査データ_様式1_FIM_結合</t>
  </si>
  <si>
    <t>DPC調査データ_様式1_SOFAスコア/特定集中治療室_結合</t>
  </si>
  <si>
    <t>DPC調査データ_様式1_SOFAスコア/敗血症_結合</t>
  </si>
  <si>
    <t>DPC調査データ_様式1_pSOFAスコア/特定集中治療室_結合</t>
  </si>
  <si>
    <t>DPC調査データ_様式1_pSOFAスコア/敗血症_結合</t>
  </si>
  <si>
    <t>SA_C3</t>
  </si>
  <si>
    <t>SA_C3</t>
    <phoneticPr fontId="8"/>
  </si>
  <si>
    <t>結合テーブル_DPCレセプト</t>
    <rPh sb="0" eb="2">
      <t>ケツゴウ</t>
    </rPh>
    <phoneticPr fontId="11"/>
  </si>
  <si>
    <t>医科レセプト_医療機関情報レコード_結合</t>
  </si>
  <si>
    <t>医科レセプト_保険者レコード_結合</t>
  </si>
  <si>
    <t>医科レセプト_公費レコード_結合</t>
  </si>
  <si>
    <t>医科レセプト_包括評価対象外理由レコード_結合</t>
  </si>
  <si>
    <t>医科レセプト_診療行為レコード_算定日情報_結合</t>
  </si>
  <si>
    <t>医科レセプト_医薬品レコード_算定日情報_結合</t>
  </si>
  <si>
    <t>医科レセプト_特定器材レコード_結合</t>
  </si>
  <si>
    <t>医科レセプト_特定器材レコード_算定日情報_結合</t>
  </si>
  <si>
    <t>医科レセプト_コメントレコード_結合</t>
  </si>
  <si>
    <t>医科レセプト_症状詳記レコード_結合</t>
  </si>
  <si>
    <t>医科レセプト_臓器提供医療機関情報レコード_結合</t>
  </si>
  <si>
    <t>医科レセプト_臓器提供者請求情報レコード_結合</t>
  </si>
  <si>
    <t>医科レセプト_診療報酬請求書レコード_結合</t>
  </si>
  <si>
    <t>SA_C4</t>
  </si>
  <si>
    <t>SA_C4</t>
    <phoneticPr fontId="8"/>
  </si>
  <si>
    <t>結合テーブル_MML</t>
    <rPh sb="0" eb="2">
      <t>ケツゴウ</t>
    </rPh>
    <phoneticPr fontId="11"/>
  </si>
  <si>
    <t>DPCレセプト_医療機関情報レコード_結合</t>
  </si>
  <si>
    <t>DPCレセプト_保険者レコード_結合</t>
  </si>
  <si>
    <t>DPCレセプト_公費レコード_結合</t>
  </si>
  <si>
    <t>DPCレセプト_包括評価対象外理由レコード_結合</t>
  </si>
  <si>
    <t>DPCレセプト_コメントレコード_結合</t>
  </si>
  <si>
    <t>DPCレセプト_症状詳記レコード_結合</t>
  </si>
  <si>
    <t>DPCレセプト_患者基礎レコード_結合</t>
  </si>
  <si>
    <t>DPCレセプト_診療関連レコード_結合</t>
  </si>
  <si>
    <t>DPCレセプト_外泊レコード_結合</t>
  </si>
  <si>
    <t>DPCレセプト_包括評価レコード_結合</t>
  </si>
  <si>
    <t>DPCレセプト_合計調整レコード_結合</t>
  </si>
  <si>
    <t>DPCレセプト_診療行為レコード_算定日情報_結合</t>
  </si>
  <si>
    <t>DPCレセプト_医薬品レコード_算定日情報_結合</t>
  </si>
  <si>
    <t>DPCレセプト_特定器材レコード_結合</t>
  </si>
  <si>
    <t>DPCレセプト_特定器材レコード_算定日情報_結合</t>
  </si>
  <si>
    <t>DPCレセプト_コーディングデータレコード_結合</t>
  </si>
  <si>
    <t>DPCレセプト_臓器提供医療機関情報レコード_結合</t>
  </si>
  <si>
    <t>DPCレセプト_臓器提供者請求情報レコード_結合</t>
  </si>
  <si>
    <t>DPCレセプト_診療報酬請求書レコード_結合</t>
  </si>
  <si>
    <t>患者情報モジュール_その他ID_結合</t>
  </si>
  <si>
    <t>経過記録情報モジュール_経過記録情報レコード_結合</t>
  </si>
  <si>
    <t>経過記録情報モジュール_プロブレムレコード_結合</t>
  </si>
  <si>
    <t>経過記録情報モジュール_身体所見レコード_結合</t>
  </si>
  <si>
    <t>経過記録情報モジュール_処方箋実施レコード_結合</t>
  </si>
  <si>
    <t>経過記録情報モジュール_処方箋実施薬剤レコード_結合</t>
  </si>
  <si>
    <t>経過記録情報モジュール_処方箋実施薬剤コードレコード_結合</t>
  </si>
  <si>
    <t>経過記録情報モジュール_注射実施情報レコード_結合</t>
  </si>
  <si>
    <t>経過記録情報モジュール_注射実施薬剤レコード_結合</t>
  </si>
  <si>
    <t>経過記録情報モジュール_注射実施薬剤コードレコード_結合</t>
  </si>
  <si>
    <t>経過記録情報モジュール_アセスメントレコード_結合</t>
  </si>
  <si>
    <t>経過記録情報モジュール_処方箋オーダー情報レコード_結合</t>
  </si>
  <si>
    <t>経過記録情報モジュール_処方箋オーダー薬剤レコード_結合</t>
  </si>
  <si>
    <t>経過記録情報モジュール_処方箋オーダー薬剤コードレコード_結合</t>
  </si>
  <si>
    <t>経過記録情報モジュール_注射オーダー情報レコード_結合</t>
  </si>
  <si>
    <t>経過記録情報モジュール_注射オーダー薬剤レコード_結合</t>
  </si>
  <si>
    <t>経過記録情報モジュール_注射オーダー薬剤コードレコード_結合</t>
  </si>
  <si>
    <t>経過記録情報モジュール_外部参照レコード_結合</t>
  </si>
  <si>
    <t>臨床サマリーモジュール_臨床サマリー情報レコード_結合</t>
  </si>
  <si>
    <t>臨床サマリーモジュール_外来受診レコード_結合</t>
  </si>
  <si>
    <t>臨床サマリーモジュール_入院レコード_結合</t>
  </si>
  <si>
    <t>臨床サマリーモジュール_診断履歴情報レコード_結合</t>
  </si>
  <si>
    <t>臨床サマリーモジュール_診断病名レコード_結合</t>
  </si>
  <si>
    <t>臨床サマリーモジュール_診断分類レコード_結合</t>
  </si>
  <si>
    <t>臨床サマリーモジュール_経過記録レコード_結合</t>
  </si>
  <si>
    <t>臨床サマリーモジュール_検査結果レコード_結合</t>
  </si>
  <si>
    <t>検歴情報モジュール_報告コメントレコード_結合</t>
  </si>
  <si>
    <t>検歴情報モジュール_検体コメントレコード_結合</t>
  </si>
  <si>
    <t>検歴情報モジュール_項目コメントレコード_結合</t>
  </si>
  <si>
    <t>バイタルサインモジュール_項目コメントレコード_結合</t>
  </si>
  <si>
    <t>facility_id,master_id</t>
    <phoneticPr fontId="8"/>
  </si>
  <si>
    <t>〇</t>
    <phoneticPr fontId="8"/>
  </si>
  <si>
    <t>医科レセプト_医療機関情報レコード_結合</t>
    <rPh sb="18" eb="20">
      <t>ケツゴウ</t>
    </rPh>
    <phoneticPr fontId="11"/>
  </si>
  <si>
    <t>merge_receiptc_ir</t>
    <phoneticPr fontId="11"/>
  </si>
  <si>
    <r>
      <rPr>
        <sz val="11"/>
        <color rgb="FFFF0000"/>
        <rFont val="メイリオ"/>
        <family val="3"/>
        <charset val="128"/>
      </rPr>
      <t>IRレコードの「請求年月」- 1ヶ月</t>
    </r>
    <r>
      <rPr>
        <sz val="11"/>
        <rFont val="メイリオ"/>
        <family val="3"/>
        <charset val="128"/>
      </rPr>
      <t xml:space="preserve">
→GYYMM形式を、YYYYMM形式に変換する
※G:1（明治）,2（大正）,3（昭和）,4（平成）</t>
    </r>
    <rPh sb="8" eb="10">
      <t>セイキュウ</t>
    </rPh>
    <rPh sb="10" eb="12">
      <t>ネンゲツ</t>
    </rPh>
    <rPh sb="17" eb="18">
      <t>ゲツ</t>
    </rPh>
    <rPh sb="25" eb="27">
      <t>ケイシキ</t>
    </rPh>
    <rPh sb="35" eb="37">
      <t>ケイシキ</t>
    </rPh>
    <rPh sb="38" eb="40">
      <t>ヘンカン</t>
    </rPh>
    <rPh sb="48" eb="50">
      <t>メイジ</t>
    </rPh>
    <rPh sb="54" eb="56">
      <t>タイショウ</t>
    </rPh>
    <rPh sb="60" eb="62">
      <t>ショウワ</t>
    </rPh>
    <rPh sb="66" eb="68">
      <t>ヘイセイ</t>
    </rPh>
    <phoneticPr fontId="1"/>
  </si>
  <si>
    <t>IR</t>
  </si>
  <si>
    <t>”IR”固定</t>
    <rPh sb="4" eb="6">
      <t>コテイ</t>
    </rPh>
    <phoneticPr fontId="1"/>
  </si>
  <si>
    <t>0固定</t>
    <rPh sb="1" eb="3">
      <t>コテイ</t>
    </rPh>
    <phoneticPr fontId="1"/>
  </si>
  <si>
    <t>都道府県</t>
  </si>
  <si>
    <t>prefecture</t>
  </si>
  <si>
    <t>点数表</t>
  </si>
  <si>
    <t>tensuhyo</t>
  </si>
  <si>
    <t>医療機関コード</t>
  </si>
  <si>
    <t>hospital_code</t>
  </si>
  <si>
    <t>医療機関名称</t>
  </si>
  <si>
    <t>hospital_name</t>
  </si>
  <si>
    <t>マルチボリューム識別情報</t>
  </si>
  <si>
    <t>multi_volume_shikibetsu</t>
  </si>
  <si>
    <t>電話番号</t>
    <rPh sb="0" eb="2">
      <t>デンワ</t>
    </rPh>
    <rPh sb="2" eb="4">
      <t>バンゴウ</t>
    </rPh>
    <phoneticPr fontId="6"/>
  </si>
  <si>
    <t>phone_no</t>
  </si>
  <si>
    <t>[</t>
    <phoneticPr fontId="8"/>
  </si>
  <si>
    <t>DPCレセプト_医療機関情報レコード_結合</t>
    <rPh sb="19" eb="21">
      <t>ケツゴウ</t>
    </rPh>
    <phoneticPr fontId="11"/>
  </si>
  <si>
    <t>merge_receiptd_ir</t>
    <phoneticPr fontId="11"/>
  </si>
  <si>
    <t>DPC調査データ_Hファイル_結合</t>
    <rPh sb="3" eb="5">
      <t>チョウサ</t>
    </rPh>
    <rPh sb="15" eb="17">
      <t>ケツゴウ</t>
    </rPh>
    <phoneticPr fontId="11"/>
  </si>
  <si>
    <t>merge_dpc_hn</t>
    <phoneticPr fontId="11"/>
  </si>
  <si>
    <t>DPC調査データ_Hファイル_結合</t>
    <phoneticPr fontId="8"/>
  </si>
  <si>
    <t>ASS0010</t>
  </si>
  <si>
    <t>”ASS0010”固定</t>
    <rPh sb="9" eb="11">
      <t>コテイ</t>
    </rPh>
    <phoneticPr fontId="1"/>
  </si>
  <si>
    <t>20160401</t>
  </si>
  <si>
    <t>”20160401”固定</t>
    <rPh sb="10" eb="12">
      <t>コテイ</t>
    </rPh>
    <phoneticPr fontId="1"/>
  </si>
  <si>
    <t>創傷処置</t>
  </si>
  <si>
    <t>ass0010_sosho_shochi</t>
  </si>
  <si>
    <t>呼吸ケア</t>
  </si>
  <si>
    <t>ass0010_kokyu_care</t>
  </si>
  <si>
    <t>0: なし 1: あり</t>
  </si>
  <si>
    <t>点滴ライン同時3本以上の管理</t>
  </si>
  <si>
    <t>ass0010_tenteki_kanri</t>
  </si>
  <si>
    <t>心電図モニターの管理</t>
  </si>
  <si>
    <t>ass0010_shindenzu_kanri</t>
  </si>
  <si>
    <t>シリンジポンプの管理</t>
  </si>
  <si>
    <t>ass0010_syringe_pump_kanri</t>
  </si>
  <si>
    <t>輸血や血液製剤の管理</t>
  </si>
  <si>
    <t>ass0010_blood_products_kanri</t>
  </si>
  <si>
    <t>専門的な治療・処置</t>
  </si>
  <si>
    <t>ass0010_expert_chiryo</t>
  </si>
  <si>
    <t>救急搬送後の入院</t>
  </si>
  <si>
    <t>ass0010_hanso_nyuin_flag</t>
  </si>
  <si>
    <t>ass0011_sosho_shochi</t>
  </si>
  <si>
    <t>ass0011_kokyu_care</t>
  </si>
  <si>
    <t>ass0011_tenteki_kanri</t>
  </si>
  <si>
    <t>ass0011_shindenzu_kanri</t>
  </si>
  <si>
    <t>ass0011_syringe_pump_kanri</t>
  </si>
  <si>
    <t>ass0011_blood_products_kanri</t>
  </si>
  <si>
    <t>専門的な治療・処置（3項目）</t>
    <rPh sb="11" eb="13">
      <t>コウモク</t>
    </rPh>
    <phoneticPr fontId="1"/>
  </si>
  <si>
    <t>ass0011_expert_chiryo_sankoumoku</t>
  </si>
  <si>
    <t>ass0011_hanso_nyuin_flag</t>
  </si>
  <si>
    <t>寝返り</t>
  </si>
  <si>
    <t>ass0020_negaeri</t>
  </si>
  <si>
    <t>0: できる 1: 何かにつかまればできる 2: できない</t>
  </si>
  <si>
    <t>移乗</t>
  </si>
  <si>
    <t>ass0020_ijo</t>
  </si>
  <si>
    <t>0: 介助なし 1: 一部介助 2: 全介助</t>
  </si>
  <si>
    <t>口腔清潔</t>
  </si>
  <si>
    <t>ass0020_koku_seiketsu</t>
  </si>
  <si>
    <t>0: 介助なし 1: 介助あり</t>
  </si>
  <si>
    <t>食事摂取</t>
  </si>
  <si>
    <t>ass0020_shokuji_sesshu</t>
  </si>
  <si>
    <t>衣服の着脱</t>
  </si>
  <si>
    <t>ass0020_ifuku_chakudatsu</t>
  </si>
  <si>
    <t>診療・療養上の指示が通じる</t>
  </si>
  <si>
    <t>ass0020_shinryo_shiji</t>
  </si>
  <si>
    <t>0：はい 1：いいえ</t>
  </si>
  <si>
    <t>危険行動</t>
  </si>
  <si>
    <t>ass0020_kiken_kodo</t>
  </si>
  <si>
    <t>0：ない 1：ある</t>
  </si>
  <si>
    <t>ass0021_negaeri</t>
  </si>
  <si>
    <t>移乗（患者の状態）</t>
  </si>
  <si>
    <t>ass0021_ijo_kanja</t>
  </si>
  <si>
    <t>0:自立 1:一部介助 2:全介助</t>
  </si>
  <si>
    <t>口腔清潔（患者の状態）</t>
  </si>
  <si>
    <t>ass0021_koku_seiketsu_kanja</t>
  </si>
  <si>
    <t>0:自立 1:要介助</t>
  </si>
  <si>
    <t>食事摂取（患者の状態）</t>
  </si>
  <si>
    <t>ass0021_shokuji_sesshu_kanja</t>
  </si>
  <si>
    <t>衣服の着脱（患者の状態）</t>
  </si>
  <si>
    <t>ass0021_ifuku_chakudatsu_kanja</t>
  </si>
  <si>
    <t>ass0021_shinryo_shiji</t>
  </si>
  <si>
    <t>ass0021_kiken_kodo</t>
  </si>
  <si>
    <t>移乗（介助の状態）</t>
  </si>
  <si>
    <t>ass0021_ijo_kaijo</t>
  </si>
  <si>
    <t>0：実施なし 1:実施あり</t>
  </si>
  <si>
    <t>口腔清潔（介助の状態）</t>
  </si>
  <si>
    <t>ass0021_koku_seiketsu_kaijo</t>
  </si>
  <si>
    <t>食事摂取（介助の状態）</t>
  </si>
  <si>
    <t>ass0021_shokuji_sesshu_kaijo</t>
  </si>
  <si>
    <t>衣服の着脱（介助の状態）</t>
  </si>
  <si>
    <t>ass0021_ifuku_chakudatsu_kaijo</t>
  </si>
  <si>
    <t>開頭手術（7日間）</t>
  </si>
  <si>
    <t>ass0030_kaito_shujutsu_7days</t>
  </si>
  <si>
    <t>開胸手術（7日間）</t>
  </si>
  <si>
    <t>ass0030_kaikyo_shujutsu_7days</t>
  </si>
  <si>
    <t>開腹手術（4日間）</t>
  </si>
  <si>
    <t>ass0030_kaifuku_shujutsu_4days</t>
  </si>
  <si>
    <t>骨の手術（5日間）</t>
  </si>
  <si>
    <t>ass0030_hone_shujutsu_5days</t>
  </si>
  <si>
    <t>胸腔鏡・腹腔鏡手術（3日間）</t>
  </si>
  <si>
    <t>ass0030_kokyo_shujutsu_3days</t>
  </si>
  <si>
    <t>全身麻酔・脊椎麻酔の手術（2日間）</t>
  </si>
  <si>
    <t>ass0030_masui_shujutsu_2days</t>
  </si>
  <si>
    <t>救命等に係る内科的治療（2日間）</t>
  </si>
  <si>
    <t>ass0030_naika_chiryo_2days</t>
  </si>
  <si>
    <t>ass0040_shindenzu_kanri</t>
  </si>
  <si>
    <t>輸液ポンプの管理</t>
  </si>
  <si>
    <t>ass0040_yueki_pump_kanri</t>
  </si>
  <si>
    <t>動脈圧測定（動脈ライン）</t>
  </si>
  <si>
    <t>ass0040_domyaku_sokutei</t>
  </si>
  <si>
    <t>ass0040_syringe_pump_kanri</t>
  </si>
  <si>
    <t>中心静脈圧測定（中心静脈ライン）</t>
  </si>
  <si>
    <t>ass0040_jomyaku_sokutei</t>
  </si>
  <si>
    <t>人工呼吸器の管理</t>
    <rPh sb="6" eb="8">
      <t>カンリ</t>
    </rPh>
    <phoneticPr fontId="1"/>
  </si>
  <si>
    <t>ass0040_jinko_kokyuki_kanri</t>
  </si>
  <si>
    <t>ass0040_blood_products_kanri</t>
  </si>
  <si>
    <t>ass0040_hai_domyaku_sokutei</t>
  </si>
  <si>
    <t>特殊な治療法等</t>
  </si>
  <si>
    <t>ass0040_special_chiryo</t>
  </si>
  <si>
    <t>ass0050_negaeri</t>
  </si>
  <si>
    <t>ass0050_ijo</t>
  </si>
  <si>
    <t>ass0050_koku_seiketsu</t>
  </si>
  <si>
    <t>ass0050_shokuji_sesshu</t>
  </si>
  <si>
    <t>ass0050_ifuku_chakudatsu</t>
  </si>
  <si>
    <t>ass0050_shinryo_shiji</t>
  </si>
  <si>
    <t>ass0050_kiken_kodo</t>
  </si>
  <si>
    <t>ass0051_negaeri</t>
  </si>
  <si>
    <t>ass0051_ijo_kanja</t>
  </si>
  <si>
    <t>ass0051_koku_seiketsu_kanja</t>
  </si>
  <si>
    <t>ass0051_shokuji_sesshu_kanja</t>
  </si>
  <si>
    <t>ass0051_ifuku_chakudatsu_kanja</t>
  </si>
  <si>
    <t>ass0051_shinryo_shiji</t>
  </si>
  <si>
    <t>ass0051_kiken_kodo</t>
  </si>
  <si>
    <t>ass0051_ijo_kaijo</t>
  </si>
  <si>
    <t>ass0051_koku_seiketsu_kaijo</t>
  </si>
  <si>
    <t>ass0051_shokuji_sesshu_kaijo</t>
  </si>
  <si>
    <t>ass0051_ifuku_chakudatsu_kaijo</t>
  </si>
  <si>
    <t>ass0060_sosho_shochi</t>
  </si>
  <si>
    <t>蘇生術の施行</t>
  </si>
  <si>
    <t>ass0060_sosei</t>
  </si>
  <si>
    <t>ass0060_kokyu_care</t>
  </si>
  <si>
    <t>ass0060_tenteki_kanri</t>
  </si>
  <si>
    <t>ass0060_shindenzu_kanri</t>
  </si>
  <si>
    <t>ass0060_yueki_pump_kanri</t>
  </si>
  <si>
    <t>ass0060_domyaku_sokutei</t>
  </si>
  <si>
    <t>ass0060_syringe_pump_kanri</t>
  </si>
  <si>
    <t>ass0060_jomyaku_sokutei</t>
  </si>
  <si>
    <t>ass0060_jinko_kokyuki_kanri</t>
  </si>
  <si>
    <t>ass0060_blood_products_kanri</t>
  </si>
  <si>
    <t>ass0060_hai_domyaku_sokutei</t>
  </si>
  <si>
    <t>ass0060_special_chiryo</t>
  </si>
  <si>
    <t>ass0070_negaeri</t>
  </si>
  <si>
    <t>ass0070_ijo</t>
  </si>
  <si>
    <t>ass0070_koku_seiketsu</t>
  </si>
  <si>
    <t>ass0070_shokuji_sesshu</t>
  </si>
  <si>
    <t>ass0070_ifuku_chakudatsu</t>
  </si>
  <si>
    <t>ass0070_shinryo_shiji</t>
  </si>
  <si>
    <t>危険行動</t>
    <rPh sb="2" eb="4">
      <t>コウドウ</t>
    </rPh>
    <phoneticPr fontId="1"/>
  </si>
  <si>
    <t>ass0070_kiken_kodo</t>
  </si>
  <si>
    <t>ass0071_negaeri</t>
  </si>
  <si>
    <t>ass0071_ijo_kanja</t>
  </si>
  <si>
    <t>ass0071_koku_seiketsu_kanja</t>
  </si>
  <si>
    <t>ass0071_shokuji_sesshu_kanja</t>
  </si>
  <si>
    <t>ass0071_ifuku_chakudatsu_kanja</t>
  </si>
  <si>
    <t>ass0071_shinryo_shiji</t>
  </si>
  <si>
    <t>ass0071_kiken_kodo</t>
  </si>
  <si>
    <t>ass0071_ijo_kaijo</t>
  </si>
  <si>
    <t>ass0071_koku_seiketsu_kaijo</t>
  </si>
  <si>
    <t>ass0071_shokuji_sesshu_kaijo</t>
  </si>
  <si>
    <t>ass0071_ifuku_chakudatsu_kaijo</t>
  </si>
  <si>
    <t>看護必要度判定対象</t>
  </si>
  <si>
    <t>tar0010_kango_hantei</t>
  </si>
  <si>
    <t>facility_id,shinryo_ym,ward_code,shikibetsu_no,taiin_ymd</t>
  </si>
  <si>
    <t>,nyuin_ymd,jisshi_ymd,code,version,number</t>
  </si>
  <si>
    <t>DPC調査データ_様式1_診断情報/併存症</t>
    <phoneticPr fontId="8"/>
  </si>
  <si>
    <t>医科レセプト_診療行為レコード_算定日情報_結合</t>
    <rPh sb="22" eb="24">
      <t>ケツゴウ</t>
    </rPh>
    <phoneticPr fontId="11"/>
  </si>
  <si>
    <t>merge_receiptc_si_day</t>
    <phoneticPr fontId="11"/>
  </si>
  <si>
    <t>算定日</t>
    <rPh sb="0" eb="2">
      <t>サンテイ</t>
    </rPh>
    <rPh sb="2" eb="3">
      <t>ビ</t>
    </rPh>
    <phoneticPr fontId="1"/>
  </si>
  <si>
    <t>santei_ymd</t>
  </si>
  <si>
    <t>回数</t>
    <rPh sb="0" eb="2">
      <t>カイスウ</t>
    </rPh>
    <phoneticPr fontId="1"/>
  </si>
  <si>
    <t>算定日（YYYYMMDD）</t>
    <rPh sb="0" eb="2">
      <t>サンテイ</t>
    </rPh>
    <rPh sb="2" eb="3">
      <t>ビ</t>
    </rPh>
    <phoneticPr fontId="1"/>
  </si>
  <si>
    <t>santei_ymd</t>
    <phoneticPr fontId="8"/>
  </si>
  <si>
    <t>,shinsa_kikan,receipt_no,gyo_no,santei_ymd</t>
    <phoneticPr fontId="8"/>
  </si>
  <si>
    <t>merge_receiptc_iy_day</t>
    <phoneticPr fontId="11"/>
  </si>
  <si>
    <t>医科レセプト_医薬品レコード_算定日情報_結合</t>
    <rPh sb="21" eb="23">
      <t>ケツゴウ</t>
    </rPh>
    <phoneticPr fontId="11"/>
  </si>
  <si>
    <t>DPCレセプト_医薬品レコード_算定日情報_結合</t>
    <rPh sb="22" eb="24">
      <t>ケツゴウ</t>
    </rPh>
    <phoneticPr fontId="11"/>
  </si>
  <si>
    <t>merge_receiptd_iy_day</t>
    <phoneticPr fontId="11"/>
  </si>
  <si>
    <t>REレコードの「レセプト総括区分」より取得</t>
    <rPh sb="19" eb="21">
      <t>シュトク</t>
    </rPh>
    <phoneticPr fontId="11"/>
  </si>
  <si>
    <t>DPCレセプト_診療行為レコード_算定日情報_結合</t>
    <rPh sb="23" eb="25">
      <t>ケツゴウ</t>
    </rPh>
    <phoneticPr fontId="11"/>
  </si>
  <si>
    <t>merge_receiptd_si_day</t>
    <phoneticPr fontId="11"/>
  </si>
  <si>
    <t>入院後発症疾患名</t>
  </si>
  <si>
    <t>nyuin_shikkan_name</t>
  </si>
  <si>
    <t>A006050</t>
  </si>
  <si>
    <t>”A006050”固定</t>
    <rPh sb="9" eb="11">
      <t>コテイ</t>
    </rPh>
    <phoneticPr fontId="1"/>
  </si>
  <si>
    <t>入院後発症疾患名に対する ICD10</t>
  </si>
  <si>
    <t>入院中に発生した傷病名</t>
  </si>
  <si>
    <t>facility_id,shinryo_ym,shikibetsu_no</t>
    <phoneticPr fontId="8"/>
  </si>
  <si>
    <t>sokatsu_shinryo_no</t>
    <phoneticPr fontId="8"/>
  </si>
  <si>
    <t>,nyuin_ymd,times_no,sokatsu_shinryo_no,code,version,number</t>
    <phoneticPr fontId="8"/>
  </si>
  <si>
    <t>merge_dpc_ff1_a006040</t>
    <phoneticPr fontId="11"/>
  </si>
  <si>
    <t>入院時併存症名</t>
  </si>
  <si>
    <t>nyuin_heizonsho_name</t>
  </si>
  <si>
    <t>merge_dpc_ff1_a006050</t>
    <phoneticPr fontId="11"/>
  </si>
  <si>
    <t>DPC調査データ_様式1_診断情報_併存症_結合</t>
    <rPh sb="3" eb="5">
      <t>チョウサ</t>
    </rPh>
    <rPh sb="9" eb="11">
      <t>ヨウシキ</t>
    </rPh>
    <rPh sb="13" eb="15">
      <t>シンダン</t>
    </rPh>
    <rPh sb="15" eb="17">
      <t>ジョウホウ</t>
    </rPh>
    <rPh sb="18" eb="20">
      <t>ヘイゾン</t>
    </rPh>
    <rPh sb="20" eb="21">
      <t>ショウ</t>
    </rPh>
    <rPh sb="22" eb="24">
      <t>ケツゴウ</t>
    </rPh>
    <phoneticPr fontId="11"/>
  </si>
  <si>
    <t>DPC調査データ_様式1_診断情報_併存症_結合</t>
    <phoneticPr fontId="8"/>
  </si>
  <si>
    <t>DPC調査データ_様式1_診断情報_続発症_結合</t>
    <rPh sb="3" eb="5">
      <t>チョウサ</t>
    </rPh>
    <rPh sb="22" eb="24">
      <t>ケツゴウ</t>
    </rPh>
    <phoneticPr fontId="11"/>
  </si>
  <si>
    <t>DPC調査データ_様式1_診断情報_続発症_結合</t>
    <phoneticPr fontId="8"/>
  </si>
  <si>
    <t>A006040</t>
  </si>
  <si>
    <t>”A006040”固定</t>
    <rPh sb="9" eb="11">
      <t>コテイ</t>
    </rPh>
    <phoneticPr fontId="1"/>
  </si>
  <si>
    <t>入院時併存症名に対する ICD10</t>
  </si>
  <si>
    <t>入院時点で既に存在していた傷病名</t>
  </si>
  <si>
    <t>経過記録情報モジュール_経過記録情報レコード_結合</t>
    <rPh sb="23" eb="25">
      <t>ケツゴウ</t>
    </rPh>
    <phoneticPr fontId="11"/>
  </si>
  <si>
    <t>merge_mml_pc_progress_course</t>
    <phoneticPr fontId="11"/>
  </si>
  <si>
    <t>経過記録SEQ</t>
  </si>
  <si>
    <t>keika_seq</t>
  </si>
  <si>
    <t>自由記載</t>
    <rPh sb="0" eb="2">
      <t>ジユウ</t>
    </rPh>
    <rPh sb="2" eb="4">
      <t>キサイ</t>
    </rPh>
    <phoneticPr fontId="1"/>
  </si>
  <si>
    <t>free_expression</t>
  </si>
  <si>
    <t>mmlPc:ProgressCourseModule単位に通番付与</t>
    <rPh sb="26" eb="28">
      <t>タンイ</t>
    </rPh>
    <rPh sb="29" eb="31">
      <t>ツウバン</t>
    </rPh>
    <rPh sb="31" eb="33">
      <t>フヨ</t>
    </rPh>
    <phoneticPr fontId="1"/>
  </si>
  <si>
    <t>mmlPc:FreeExpression
XHTML使用可</t>
    <rPh sb="26" eb="29">
      <t>シヨウカ</t>
    </rPh>
    <phoneticPr fontId="1"/>
  </si>
  <si>
    <t>経過記録情報モジュール_プロブレムレコード_結合</t>
    <rPh sb="22" eb="24">
      <t>ケツゴウ</t>
    </rPh>
    <phoneticPr fontId="11"/>
  </si>
  <si>
    <t>merge_mml_pc_problem</t>
    <phoneticPr fontId="11"/>
  </si>
  <si>
    <t>プロブレムSEQ</t>
  </si>
  <si>
    <t>problem_seq</t>
  </si>
  <si>
    <t>プロブレム名（疾病名）</t>
  </si>
  <si>
    <t>problem_shippei_name</t>
  </si>
  <si>
    <t>診断名のuid</t>
  </si>
  <si>
    <t>shindan_name_uid</t>
  </si>
  <si>
    <t>自由文章表現</t>
    <rPh sb="0" eb="2">
      <t>ジユウ</t>
    </rPh>
    <rPh sb="2" eb="4">
      <t>ブンショウ</t>
    </rPh>
    <rPh sb="4" eb="6">
      <t>ヒョウゲン</t>
    </rPh>
    <phoneticPr fontId="1"/>
  </si>
  <si>
    <t>free_note</t>
  </si>
  <si>
    <t>客観的自由記載</t>
    <rPh sb="0" eb="3">
      <t>キャッカンテキ</t>
    </rPh>
    <rPh sb="3" eb="5">
      <t>ジユウ</t>
    </rPh>
    <rPh sb="5" eb="7">
      <t>キサイ</t>
    </rPh>
    <phoneticPr fontId="1"/>
  </si>
  <si>
    <t>free_expression_objective</t>
  </si>
  <si>
    <t>検査結果</t>
    <rPh sb="0" eb="2">
      <t>ケンサ</t>
    </rPh>
    <rPh sb="2" eb="4">
      <t>ケッカ</t>
    </rPh>
    <phoneticPr fontId="1"/>
  </si>
  <si>
    <t>test_result</t>
  </si>
  <si>
    <t>処方実施記録</t>
    <rPh sb="0" eb="2">
      <t>ショホウ</t>
    </rPh>
    <rPh sb="2" eb="4">
      <t>ジッシ</t>
    </rPh>
    <rPh sb="4" eb="6">
      <t>キロク</t>
    </rPh>
    <phoneticPr fontId="1"/>
  </si>
  <si>
    <t>shohou_jisshi_kiroku</t>
  </si>
  <si>
    <t>処置実施記録</t>
  </si>
  <si>
    <t>shochi_jisshi_kiroku</t>
  </si>
  <si>
    <t>検査オーダー</t>
  </si>
  <si>
    <t>kensa_order</t>
  </si>
  <si>
    <t>処方オーダー</t>
    <rPh sb="0" eb="2">
      <t>ショホウ</t>
    </rPh>
    <phoneticPr fontId="1"/>
  </si>
  <si>
    <t>shohou_order</t>
  </si>
  <si>
    <t>治療処置オーダー</t>
  </si>
  <si>
    <t>chiryo_order</t>
  </si>
  <si>
    <t>方針自由記載</t>
    <rPh sb="0" eb="2">
      <t>ホウシン</t>
    </rPh>
    <rPh sb="2" eb="4">
      <t>ジユウ</t>
    </rPh>
    <rPh sb="4" eb="6">
      <t>キサイ</t>
    </rPh>
    <phoneticPr fontId="1"/>
  </si>
  <si>
    <t>free_expression_plan</t>
  </si>
  <si>
    <t>mmlPc:problemItem単位に通番付与</t>
    <rPh sb="17" eb="19">
      <t>タンイ</t>
    </rPh>
    <rPh sb="20" eb="22">
      <t>ツウバン</t>
    </rPh>
    <rPh sb="22" eb="24">
      <t>フヨ</t>
    </rPh>
    <phoneticPr fontId="1"/>
  </si>
  <si>
    <t>mmlPc:problem
XHTML可</t>
    <rPh sb="19" eb="20">
      <t>カ</t>
    </rPh>
    <phoneticPr fontId="1"/>
  </si>
  <si>
    <t>mmlPc:problem@mmlPC:dxUid
関連するmmlRd:RegisteredDiagnosisModuleのuidを記載する．</t>
  </si>
  <si>
    <t>mmlPc:freeNotes
XHTML使用可</t>
    <rPh sb="21" eb="24">
      <t>シヨウカ</t>
    </rPh>
    <phoneticPr fontId="1"/>
  </si>
  <si>
    <t>mmlPc:objectiveNotes
XHTML使用可</t>
    <rPh sb="26" eb="29">
      <t>シヨウカ</t>
    </rPh>
    <phoneticPr fontId="1"/>
  </si>
  <si>
    <t>mmlPc:testResult
XHTML使用可</t>
    <rPh sb="22" eb="25">
      <t>シヨウカ</t>
    </rPh>
    <phoneticPr fontId="1"/>
  </si>
  <si>
    <t>mmlPc:rxRecord
XHTML使用可</t>
    <rPh sb="20" eb="23">
      <t>シヨウカ</t>
    </rPh>
    <phoneticPr fontId="1"/>
  </si>
  <si>
    <t>mmlPc:txRecord
XHTML使用可</t>
  </si>
  <si>
    <t>mmlPc:testOrder
XHTML使用可</t>
  </si>
  <si>
    <t>mmlPc:rxOrder
XHTML使用可</t>
  </si>
  <si>
    <t>mmlPc:txOrder
XHTML使用可</t>
    <rPh sb="19" eb="22">
      <t>シヨウカ</t>
    </rPh>
    <phoneticPr fontId="1"/>
  </si>
  <si>
    <t>mmlPc:planNotes
XHTML使用可</t>
    <rPh sb="21" eb="24">
      <t>シヨウカ</t>
    </rPh>
    <phoneticPr fontId="1"/>
  </si>
  <si>
    <t>facility_id,master_id,uid</t>
    <phoneticPr fontId="8"/>
  </si>
  <si>
    <t>,keika_seq</t>
    <phoneticPr fontId="8"/>
  </si>
  <si>
    <t>keika_seq</t>
    <phoneticPr fontId="8"/>
  </si>
  <si>
    <t>problem_seq</t>
    <phoneticPr fontId="8"/>
  </si>
  <si>
    <t>,keika_seq,problem_seq</t>
    <phoneticPr fontId="8"/>
  </si>
  <si>
    <t>経過記録情報モジュール_外部参照レコード_結合</t>
    <rPh sb="21" eb="23">
      <t>ケツゴウ</t>
    </rPh>
    <phoneticPr fontId="11"/>
  </si>
  <si>
    <t>merge_mml_pc_external_reference</t>
    <phoneticPr fontId="11"/>
  </si>
  <si>
    <t>外部参照元</t>
    <rPh sb="0" eb="2">
      <t>ガイブ</t>
    </rPh>
    <rPh sb="2" eb="4">
      <t>サンショウ</t>
    </rPh>
    <rPh sb="4" eb="5">
      <t>モト</t>
    </rPh>
    <phoneticPr fontId="1"/>
  </si>
  <si>
    <t>gaibu_sansyo_moto</t>
  </si>
  <si>
    <t>外部参照SEQ</t>
    <rPh sb="0" eb="2">
      <t>ガイブ</t>
    </rPh>
    <rPh sb="2" eb="4">
      <t>サンショウ</t>
    </rPh>
    <phoneticPr fontId="1"/>
  </si>
  <si>
    <t>gaibu_sansyo_seq</t>
  </si>
  <si>
    <t>コンテンツ種別</t>
    <rPh sb="5" eb="7">
      <t>シュベツ</t>
    </rPh>
    <phoneticPr fontId="1"/>
  </si>
  <si>
    <t>content_type</t>
  </si>
  <si>
    <t>医学的役割</t>
    <rPh sb="0" eb="3">
      <t>イガクテキ</t>
    </rPh>
    <rPh sb="3" eb="5">
      <t>ヤクワリ</t>
    </rPh>
    <phoneticPr fontId="1"/>
  </si>
  <si>
    <t>igaku_role</t>
  </si>
  <si>
    <t>外部参照ファイル名</t>
    <rPh sb="0" eb="2">
      <t>ガイブ</t>
    </rPh>
    <rPh sb="2" eb="4">
      <t>サンショウ</t>
    </rPh>
    <rPh sb="8" eb="9">
      <t>メイ</t>
    </rPh>
    <phoneticPr fontId="1"/>
  </si>
  <si>
    <t>gaibu_sansyo_file_name</t>
  </si>
  <si>
    <t>外部参照先</t>
    <rPh sb="0" eb="2">
      <t>ガイブ</t>
    </rPh>
    <rPh sb="2" eb="4">
      <t>サンショウ</t>
    </rPh>
    <rPh sb="4" eb="5">
      <t>サキ</t>
    </rPh>
    <phoneticPr fontId="1"/>
  </si>
  <si>
    <t>gaibu_sansyo_saki</t>
  </si>
  <si>
    <t>外部参照内容</t>
    <rPh sb="0" eb="2">
      <t>ガイブ</t>
    </rPh>
    <rPh sb="2" eb="4">
      <t>サンショウ</t>
    </rPh>
    <rPh sb="4" eb="6">
      <t>ナイヨウ</t>
    </rPh>
    <phoneticPr fontId="1"/>
  </si>
  <si>
    <t>gaibu_sansyo_naiyo</t>
  </si>
  <si>
    <t>mmlCm:extRefの親タグ名を格納
親タグは以下のみ
FreeExpression
referenceInfo
testResult
rxRecord
txRecord
testOrder
rxOrder
txOrder</t>
    <rPh sb="13" eb="14">
      <t>オヤ</t>
    </rPh>
    <rPh sb="16" eb="17">
      <t>メイ</t>
    </rPh>
    <rPh sb="18" eb="20">
      <t>カクノウ</t>
    </rPh>
    <rPh sb="21" eb="22">
      <t>オヤ</t>
    </rPh>
    <rPh sb="25" eb="27">
      <t>イカ</t>
    </rPh>
    <phoneticPr fontId="1"/>
  </si>
  <si>
    <t>mmlCm:extRef単位に通番付与</t>
    <rPh sb="12" eb="14">
      <t>タンイ</t>
    </rPh>
    <rPh sb="15" eb="17">
      <t>ツウバン</t>
    </rPh>
    <rPh sb="17" eb="19">
      <t>フヨ</t>
    </rPh>
    <phoneticPr fontId="1"/>
  </si>
  <si>
    <t>mmlCm:extRef@mmlCm:contentType</t>
  </si>
  <si>
    <t>mmlCm:extRef@mmlCm:medicalRole
MML0033 Medical Role</t>
  </si>
  <si>
    <t>mmlCm:extRef@mmlCm:title</t>
  </si>
  <si>
    <t>mmlCm:extRef@mmlCm:href</t>
  </si>
  <si>
    <t>mmlCm:hrefの参照ファイル</t>
    <rPh sb="11" eb="13">
      <t>サンショウ</t>
    </rPh>
    <phoneticPr fontId="1"/>
  </si>
  <si>
    <t>,keika_seq,gaibu_sansyo_moto,gaibu_sansyo_seq</t>
    <phoneticPr fontId="8"/>
  </si>
  <si>
    <t>臨床サマリーモジュール_臨床サマリー情報レコード_結合</t>
    <rPh sb="25" eb="27">
      <t>ケツゴウ</t>
    </rPh>
    <phoneticPr fontId="11"/>
  </si>
  <si>
    <t>merge_mml_sm_summary</t>
    <phoneticPr fontId="11"/>
  </si>
  <si>
    <t>臨床サマリーSEQ</t>
    <rPh sb="0" eb="2">
      <t>リンショウ</t>
    </rPh>
    <phoneticPr fontId="12"/>
  </si>
  <si>
    <t>summary_seq</t>
  </si>
  <si>
    <t>サマリー対象期間の開始日</t>
  </si>
  <si>
    <t>history_start_ymd</t>
  </si>
  <si>
    <t>サマリー対象期間の終了日</t>
    <rPh sb="9" eb="11">
      <t>シュウリョウ</t>
    </rPh>
    <phoneticPr fontId="5"/>
  </si>
  <si>
    <t>history_end_ymd</t>
  </si>
  <si>
    <t>死亡関連情報</t>
  </si>
  <si>
    <t>death_info</t>
  </si>
  <si>
    <t>剖検の有無</t>
  </si>
  <si>
    <t>death_autopsy_flag</t>
  </si>
  <si>
    <t>主訴</t>
  </si>
  <si>
    <t>chief_complaints</t>
  </si>
  <si>
    <t>患者プロフィール</t>
  </si>
  <si>
    <t>patient_profile</t>
  </si>
  <si>
    <t>入院までの経過</t>
  </si>
  <si>
    <t>nyuin_history</t>
  </si>
  <si>
    <t>入院時理学所見</t>
  </si>
  <si>
    <t>nyuin_physical_exam</t>
  </si>
  <si>
    <t>退院時所見</t>
  </si>
  <si>
    <t>taiin_findings</t>
  </si>
  <si>
    <t>退院時処方</t>
  </si>
  <si>
    <t>taiin_medication</t>
  </si>
  <si>
    <t>退院後治療方針</t>
  </si>
  <si>
    <t>taiin_chiryo_plan</t>
  </si>
  <si>
    <t>患者に関する留意事項</t>
  </si>
  <si>
    <t>patient_ryui_code</t>
  </si>
  <si>
    <t>mmlSm:SummaryModule単位に通番付与</t>
    <rPh sb="19" eb="21">
      <t>タンイ</t>
    </rPh>
    <rPh sb="22" eb="24">
      <t>ツウバン</t>
    </rPh>
    <rPh sb="24" eb="26">
      <t>フヨ</t>
    </rPh>
    <phoneticPr fontId="1"/>
  </si>
  <si>
    <t>mmlSm:serviceHistory/@mmlSm:start
YYYYMMDD</t>
  </si>
  <si>
    <t>mmlSm:serviceHistory/@mmlSm:end
YYYYMMDD</t>
  </si>
  <si>
    <t>mmlSm:deathInfo</t>
  </si>
  <si>
    <t>mmlSm:deathInfo@mmlSm:date
YYYYMMDDHHMM</t>
  </si>
  <si>
    <t>mmlSm:deathInfo@mmlSm:autopsy
false：剖検なし true：剖検あり</t>
    <rPh sb="36" eb="38">
      <t>ボウケン</t>
    </rPh>
    <rPh sb="46" eb="48">
      <t>ボウケン</t>
    </rPh>
    <phoneticPr fontId="1"/>
  </si>
  <si>
    <t>mmlSm:chiefComplaints
XHTML使用可</t>
    <rPh sb="27" eb="30">
      <t>シヨウカ</t>
    </rPh>
    <phoneticPr fontId="1"/>
  </si>
  <si>
    <t>mmlSm:patientProfile
XHTML使用可</t>
  </si>
  <si>
    <t>mmlSm:history
XHTML使用可</t>
  </si>
  <si>
    <t>mmlSm:physicalExam
XHTML使用可</t>
  </si>
  <si>
    <t>mmlSm:dischargeFindings
XHTML使用可</t>
  </si>
  <si>
    <t>mmlSm:medication
XHTML使用可</t>
  </si>
  <si>
    <t>mmlSm:plan
XHTML使用可</t>
  </si>
  <si>
    <t>mmlSm:remarks
XHTML使用可</t>
  </si>
  <si>
    <t>summary_seq</t>
    <phoneticPr fontId="8"/>
  </si>
  <si>
    <t>,summary_seq</t>
    <phoneticPr fontId="8"/>
  </si>
  <si>
    <t>臨床サマリーモジュール_入院レコード_結合</t>
    <rPh sb="19" eb="21">
      <t>ケツゴウ</t>
    </rPh>
    <phoneticPr fontId="11"/>
  </si>
  <si>
    <t>merge_mml_sm_in_patient</t>
    <phoneticPr fontId="11"/>
  </si>
  <si>
    <t>個々の入院歴SEQ</t>
    <rPh sb="0" eb="2">
      <t>ココ</t>
    </rPh>
    <rPh sb="3" eb="5">
      <t>ニュウイン</t>
    </rPh>
    <rPh sb="5" eb="6">
      <t>レキ</t>
    </rPh>
    <phoneticPr fontId="1"/>
  </si>
  <si>
    <t>入院（転入）日</t>
  </si>
  <si>
    <t>入院時状態</t>
  </si>
  <si>
    <t>nyuin_state</t>
  </si>
  <si>
    <t>緊急入院フラグ</t>
  </si>
  <si>
    <t>emergency_nyuin_flag</t>
  </si>
  <si>
    <t>紹介元施設</t>
    <rPh sb="3" eb="5">
      <t>シセツ</t>
    </rPh>
    <phoneticPr fontId="5"/>
  </si>
  <si>
    <t>shokai_moto_facility</t>
  </si>
  <si>
    <t>退院（転出）日</t>
  </si>
  <si>
    <t>退院時状態</t>
  </si>
  <si>
    <t>taiin_state</t>
  </si>
  <si>
    <t>taiin_tenki</t>
  </si>
  <si>
    <t>紹介先施設</t>
  </si>
  <si>
    <t>shokai_saki_facility</t>
  </si>
  <si>
    <t>mmlSm:inPatientItem単位に通番付与</t>
    <rPh sb="19" eb="21">
      <t>タンイ</t>
    </rPh>
    <rPh sb="22" eb="24">
      <t>ツウバン</t>
    </rPh>
    <rPh sb="24" eb="26">
      <t>フヨ</t>
    </rPh>
    <phoneticPr fontId="1"/>
  </si>
  <si>
    <t>mmlSm:admission/mmlSm:date
YYYYMMDD</t>
  </si>
  <si>
    <t>mmlSm:admission/mmlSm:admissionCondition</t>
  </si>
  <si>
    <t>mmlSm:admission/mmlSm:admissionCondition@mmlSm:emergency
false：通常 true：緊急</t>
    <rPh sb="63" eb="65">
      <t>ツウジョウ</t>
    </rPh>
    <rPh sb="71" eb="73">
      <t>キンキュウ</t>
    </rPh>
    <phoneticPr fontId="1"/>
  </si>
  <si>
    <r>
      <t xml:space="preserve">mmlSm:admission/mmlSm:referFrom/mmlPsi:PersonalizedInfo/mmlFc:Facility/mmlFc:name
</t>
    </r>
    <r>
      <rPr>
        <sz val="11"/>
        <color rgb="FFFF0000"/>
        <rFont val="メイリオ"/>
        <family val="3"/>
        <charset val="128"/>
      </rPr>
      <t>リスト配列として下記形式で格納
[A施設:B施設:C施設]</t>
    </r>
    <rPh sb="85" eb="87">
      <t>ハイレツ</t>
    </rPh>
    <rPh sb="90" eb="92">
      <t>カキ</t>
    </rPh>
    <rPh sb="92" eb="94">
      <t>ケイシキ</t>
    </rPh>
    <rPh sb="95" eb="97">
      <t>カクノウ</t>
    </rPh>
    <rPh sb="100" eb="102">
      <t>シセツ</t>
    </rPh>
    <rPh sb="104" eb="106">
      <t>シセツ</t>
    </rPh>
    <rPh sb="108" eb="110">
      <t>シセツ</t>
    </rPh>
    <phoneticPr fontId="1"/>
  </si>
  <si>
    <t>mmlSm:discharge/mmlSm:date
YYYYMMDD</t>
  </si>
  <si>
    <t>mmlSm:discharge/mmlSm:dischargeCondition</t>
  </si>
  <si>
    <t>mmlSm:discharge/mmlSm:dischargeCondition@outcome
MML0016　Outcome (転帰)</t>
  </si>
  <si>
    <t>mmlSm:discharge/mmlSm:referTo/mmlPsi:PersonalizedInfo/mmlFc:Facility/mmlFc:name
リスト配列として下記形式で格納
[A施設:B施設:C施設]</t>
  </si>
  <si>
    <t>nyuin_seq</t>
    <phoneticPr fontId="8"/>
  </si>
  <si>
    <t>臨床サマリーモジュール_経過記録レコード_結合</t>
    <rPh sb="21" eb="23">
      <t>ケツゴウ</t>
    </rPh>
    <phoneticPr fontId="11"/>
  </si>
  <si>
    <t>merge_mml_sm_clinical_course</t>
    <phoneticPr fontId="11"/>
  </si>
  <si>
    <t>経過記録</t>
  </si>
  <si>
    <t>keika_kiroku</t>
  </si>
  <si>
    <t>イベント発生日時</t>
  </si>
  <si>
    <t>event_date</t>
  </si>
  <si>
    <t>関連文書のuid</t>
    <rPh sb="0" eb="2">
      <t>カンレン</t>
    </rPh>
    <rPh sb="2" eb="4">
      <t>ブンショ</t>
    </rPh>
    <phoneticPr fontId="5"/>
  </si>
  <si>
    <t>kanren_doc_uid</t>
  </si>
  <si>
    <t>関連文書_関連の種別</t>
    <rPh sb="0" eb="2">
      <t>カンレン</t>
    </rPh>
    <rPh sb="2" eb="4">
      <t>ブンショ</t>
    </rPh>
    <phoneticPr fontId="5"/>
  </si>
  <si>
    <t>kanren_doc_type</t>
  </si>
  <si>
    <t>mmlSm:clinicalRecord単位で通番付与</t>
    <rPh sb="20" eb="22">
      <t>タンイ</t>
    </rPh>
    <rPh sb="23" eb="25">
      <t>ツウバン</t>
    </rPh>
    <rPh sb="25" eb="27">
      <t>フヨ</t>
    </rPh>
    <phoneticPr fontId="1"/>
  </si>
  <si>
    <t>mmlSm:clinicalRecord
XHTML使用可</t>
  </si>
  <si>
    <t>mmlSm:clinicalRecord@mmlSm:date
YYYYMMDDHHMM</t>
  </si>
  <si>
    <t>mmlSm:clinicalRecord/mmlSm:relatedDoc
関連文書のuid</t>
    <rPh sb="38" eb="40">
      <t>カンレン</t>
    </rPh>
    <rPh sb="40" eb="42">
      <t>ブンショ</t>
    </rPh>
    <phoneticPr fontId="1"/>
  </si>
  <si>
    <t xml:space="preserve">mmlSm:clinicalRecord/mmlSm:relatedDoc@relation
MML0008　Document relation (関連文書との関係) </t>
  </si>
  <si>
    <t>,summary_seq,keika_seq</t>
    <phoneticPr fontId="8"/>
  </si>
  <si>
    <t>,summary_seq,nyuin_seq</t>
    <phoneticPr fontId="8"/>
  </si>
  <si>
    <t>経過記録情報モジュール_身体所見レコード_結合</t>
    <rPh sb="21" eb="23">
      <t>ケツゴウ</t>
    </rPh>
    <phoneticPr fontId="11"/>
  </si>
  <si>
    <t>merge_mml_pc_physical_exam</t>
    <phoneticPr fontId="11"/>
  </si>
  <si>
    <t>身体所見SEQ</t>
  </si>
  <si>
    <t>syoken_seq</t>
  </si>
  <si>
    <t>所見項目名</t>
  </si>
  <si>
    <t>syoken_item_name</t>
  </si>
  <si>
    <t>身体所見結果</t>
  </si>
  <si>
    <t>syoken_value</t>
  </si>
  <si>
    <t>身体所見結果解釈</t>
  </si>
  <si>
    <t>syoken_value_kaishaku</t>
  </si>
  <si>
    <t>mmlPc:physicalExamItem単位に通番付与</t>
    <rPh sb="22" eb="24">
      <t>タンイ</t>
    </rPh>
    <rPh sb="25" eb="27">
      <t>ツウバン</t>
    </rPh>
    <rPh sb="27" eb="29">
      <t>フヨ</t>
    </rPh>
    <phoneticPr fontId="1"/>
  </si>
  <si>
    <t>mmlPc:title</t>
  </si>
  <si>
    <t>mmlPc:result</t>
  </si>
  <si>
    <t>mmlPc:interpretation
XHTML可</t>
    <rPh sb="26" eb="27">
      <t>カ</t>
    </rPh>
    <phoneticPr fontId="1"/>
  </si>
  <si>
    <t>master_id</t>
    <phoneticPr fontId="8"/>
  </si>
  <si>
    <t>,keika_seq,problem_seq,syoken_seq</t>
    <phoneticPr fontId="8"/>
  </si>
  <si>
    <t>経過記録情報モジュール_アセスメントレコード_結合</t>
    <rPh sb="23" eb="25">
      <t>ケツゴウ</t>
    </rPh>
    <phoneticPr fontId="11"/>
  </si>
  <si>
    <t>merge_mml_pc_assessment</t>
    <phoneticPr fontId="11"/>
  </si>
  <si>
    <t>アセスメントSEQ</t>
  </si>
  <si>
    <t>assessment_item_seq</t>
  </si>
  <si>
    <t>アセスメント</t>
  </si>
  <si>
    <t>assessment_item</t>
  </si>
  <si>
    <t>mmlPc:assessmentItem単位に通番付与</t>
    <rPh sb="20" eb="22">
      <t>タンイ</t>
    </rPh>
    <rPh sb="23" eb="25">
      <t>ツウバン</t>
    </rPh>
    <rPh sb="25" eb="27">
      <t>フヨ</t>
    </rPh>
    <phoneticPr fontId="1"/>
  </si>
  <si>
    <t>mmlPc:assessmentItem
XHTML可</t>
    <rPh sb="26" eb="27">
      <t>カ</t>
    </rPh>
    <phoneticPr fontId="1"/>
  </si>
  <si>
    <t>,keika_seq,problem_seq,assessment_item_seq</t>
    <phoneticPr fontId="8"/>
  </si>
  <si>
    <t>臨床サマリーモジュール_外来受診レコード_結合</t>
    <rPh sb="21" eb="23">
      <t>ケツゴウ</t>
    </rPh>
    <phoneticPr fontId="11"/>
  </si>
  <si>
    <t>merge_mml_sm_out_patient</t>
    <phoneticPr fontId="11"/>
  </si>
  <si>
    <t>個々の外来受診歴SEQ</t>
  </si>
  <si>
    <t>gairai_seq</t>
  </si>
  <si>
    <t>外来受診年月日</t>
    <rPh sb="4" eb="7">
      <t>ネンガッピ</t>
    </rPh>
    <phoneticPr fontId="1"/>
  </si>
  <si>
    <t>外来受診状態</t>
  </si>
  <si>
    <t>gairai_state</t>
  </si>
  <si>
    <t>初診フラグ</t>
  </si>
  <si>
    <t>first_flag</t>
  </si>
  <si>
    <t>救急受診フラグ</t>
  </si>
  <si>
    <t>emergency_flag</t>
  </si>
  <si>
    <t>mmlSm:outPatientItem単位に通番付与</t>
    <rPh sb="20" eb="22">
      <t>タンイ</t>
    </rPh>
    <rPh sb="23" eb="25">
      <t>ツウバン</t>
    </rPh>
    <rPh sb="25" eb="27">
      <t>フヨ</t>
    </rPh>
    <phoneticPr fontId="1"/>
  </si>
  <si>
    <t>mmlSm:date
YYYYMMDD</t>
  </si>
  <si>
    <t>mmlSm:outPatientCondition</t>
  </si>
  <si>
    <t>mmlSm:outPatientCondition@mmlSm:first
false：再診 true：初診</t>
    <rPh sb="44" eb="46">
      <t>サイシン</t>
    </rPh>
    <rPh sb="52" eb="54">
      <t>ショシン</t>
    </rPh>
    <phoneticPr fontId="1"/>
  </si>
  <si>
    <t>mmlSm:outPatientCondition@mmlSm:emergency
false：通常 true：救急</t>
    <rPh sb="48" eb="50">
      <t>ツウジョウ</t>
    </rPh>
    <rPh sb="56" eb="58">
      <t>キュウキュウ</t>
    </rPh>
    <phoneticPr fontId="1"/>
  </si>
  <si>
    <t>,summary_seq,gairai_seq</t>
    <phoneticPr fontId="8"/>
  </si>
  <si>
    <t>臨床サマリーモジュール_検査結果レコード_結合</t>
    <rPh sb="21" eb="23">
      <t>ケツゴウ</t>
    </rPh>
    <phoneticPr fontId="11"/>
  </si>
  <si>
    <t>merge_mml_sm_test_results</t>
    <phoneticPr fontId="11"/>
  </si>
  <si>
    <t>臨床サマリーSEQ</t>
    <rPh sb="0" eb="2">
      <t>リンショウ</t>
    </rPh>
    <phoneticPr fontId="13"/>
  </si>
  <si>
    <t>個々の検査結果SEQ</t>
    <rPh sb="0" eb="2">
      <t>ココ</t>
    </rPh>
    <rPh sb="3" eb="5">
      <t>ケンサ</t>
    </rPh>
    <rPh sb="5" eb="7">
      <t>ケッカ</t>
    </rPh>
    <phoneticPr fontId="13"/>
  </si>
  <si>
    <t>kensa_seq</t>
  </si>
  <si>
    <t>個々の検査結果</t>
  </si>
  <si>
    <t>kensa_result_value</t>
  </si>
  <si>
    <t>mmlSm:testResult単位に通番付与</t>
    <rPh sb="16" eb="18">
      <t>タンイ</t>
    </rPh>
    <rPh sb="19" eb="21">
      <t>ツウバン</t>
    </rPh>
    <rPh sb="21" eb="23">
      <t>フヨ</t>
    </rPh>
    <phoneticPr fontId="1"/>
  </si>
  <si>
    <t>mmlSm:testResult
XHTML使用可</t>
    <rPh sb="22" eb="25">
      <t>シヨウカ</t>
    </rPh>
    <phoneticPr fontId="1"/>
  </si>
  <si>
    <t>mmlSm:testResult@mmlSm:date
YYYYMMDDHHMM</t>
  </si>
  <si>
    <t>,summary_seq,kensa_seq</t>
    <phoneticPr fontId="8"/>
  </si>
  <si>
    <t>〇</t>
    <phoneticPr fontId="8"/>
  </si>
  <si>
    <t>ass0012_sosho_shochi</t>
  </si>
  <si>
    <t>呼吸ケア（喀痰吸引のみの場合を除く）</t>
  </si>
  <si>
    <t>ass0012_kokyu_care_kakutan_trim</t>
  </si>
  <si>
    <t>注射薬剤３種類以上の管理</t>
  </si>
  <si>
    <t>ass0012_chusya_kanri</t>
  </si>
  <si>
    <t>ass0012_syringe_pump_kanri</t>
  </si>
  <si>
    <t>ass0012_blood_products_kanri</t>
  </si>
  <si>
    <t>ass0012_expert_chiryo</t>
  </si>
  <si>
    <t>ass0012_hanso_nyuin_flag</t>
  </si>
  <si>
    <t>ass0041_yueki_pump_kanri</t>
  </si>
  <si>
    <t>動脈圧測定</t>
  </si>
  <si>
    <t>ass0041_domyakuatsu_sokute</t>
  </si>
  <si>
    <t>ass0041_syringe_pump_kanri</t>
  </si>
  <si>
    <t>ass0041_jomyaku_sokutei</t>
  </si>
  <si>
    <t>人工呼吸器の管理</t>
  </si>
  <si>
    <t>ass0041_jinko_kokyuki_kanri</t>
  </si>
  <si>
    <t>ass0041_blood_products_kanri</t>
  </si>
  <si>
    <t>肺動脈圧測定（スワンガンツカテーテル）</t>
  </si>
  <si>
    <t>ass0041_hai_domyaku_sokutei</t>
  </si>
  <si>
    <t>ass0041_special_chiryo</t>
  </si>
  <si>
    <t>ass0061_sosho_shochi</t>
  </si>
  <si>
    <t>ass0061_sosei</t>
  </si>
  <si>
    <t>呼吸ケア（喀痰吸引のみの場合及び人工呼吸器の装着の場合を除く）</t>
  </si>
  <si>
    <t>ass0061_kokyu_care_respirator_trim</t>
  </si>
  <si>
    <t>点滴ライン同時３本以上の管理</t>
  </si>
  <si>
    <t>ass0061_tenteki_kanri</t>
  </si>
  <si>
    <t>ass0061_shindenzu_kanri</t>
  </si>
  <si>
    <t>ass0061_yueki_pump_kanri</t>
  </si>
  <si>
    <t>ass0061_domyaku_sokutei</t>
  </si>
  <si>
    <t>ass0061_syringe_pump_kanri</t>
  </si>
  <si>
    <t>ass0061_jomyaku_sokutei</t>
  </si>
  <si>
    <t>ass0061_jinko_kokyuki_kanri</t>
  </si>
  <si>
    <t>ass0061_blood_products_kanri</t>
  </si>
  <si>
    <t>ass0061_hai_domyaku_sokutei</t>
  </si>
  <si>
    <t>ass0061_special_chiryo</t>
  </si>
  <si>
    <t>①創傷の処置（褥瘡の処置を除く）、②褥瘡の処置）
①～②に関して
0: なし
1: あり
の2 桁の数字
例
①創傷の処置（褥瘡の処置を除く）のみ該当した場合→10</t>
  </si>
  <si>
    <t>① 抗悪性腫瘍剤の使用（注射剤のみ）、② 抗悪性腫瘍剤の内服の管理、③ 麻薬の使用（注射剤のみ）、④ 麻薬の内服、貼付、坐剤の管理、⑤ 放射線治療、⑥免疫抑制剤の管理、⑦ 昇圧剤の使用（注射剤のみ）、⑧ 抗不整脈剤の使用（注射剤のみ）、⑨ 抗血栓塞栓薬の持続点滴の使用、⑩ ドレナージの管理、⑪無菌治療室での治療）
①～⑪に関して
0: なし
1: あり
の11 桁の数字
例
① 抗悪性腫瘍剤の使用（注射剤のみ）のみ該当した場合→10000000000</t>
  </si>
  <si>
    <t>⑤ 放射線治療、⑩ ドレナージの管理、⑪ 無菌治療室での治療
⑤⑩⑪に関して
0: なし
1: あり
の3 桁の数字
例
⑤放射線治療のみ該当した場合→100</t>
  </si>
  <si>
    <t>①経皮的血管内治療、②経皮的心筋焼灼等の治療、③侵襲的な消化器治療
①～③に関して
0: なし
1: あり
の3 桁の数字
例
①経皮的血管内治療のみ該当した場合→100</t>
  </si>
  <si>
    <t>0: 重症度、医療・看護必要度判定対象
1: 短期滞在手術等基本料算定症例
2: 年齢が 15 歳未満
3: 産科の患者
4: 外泊日（0 時から 24時の間の外泊）
5: 退院日（入院した日に退院した場合は除く）</t>
    <phoneticPr fontId="1"/>
  </si>
  <si>
    <t>①創傷の処置（褥瘡の処置を除く）、②褥瘡の処置）
①～②に関して
0: なし
1: あり
の2 桁の数字
例
①創傷の処置（褥瘡の処置を除く）のみ該当した場合→10</t>
    <phoneticPr fontId="1"/>
  </si>
  <si>
    <t>過去の自傷行為・自殺企図の有無</t>
  </si>
  <si>
    <t>a000020_kako_jisho_flag</t>
  </si>
  <si>
    <t>救急受診時意識障害がある場合のJCS</t>
  </si>
  <si>
    <t>jcs0010_emergency_jcs</t>
  </si>
  <si>
    <t>文字列</t>
  </si>
  <si>
    <t>治療室又は病棟入室時意識障害がある場合のJCS</t>
  </si>
  <si>
    <t>jcs0010_nyusitsu_jcs</t>
  </si>
  <si>
    <t>救急受診時のP/F比</t>
  </si>
  <si>
    <t>m040030_emergency_pf</t>
  </si>
  <si>
    <t>救急受診時の呼吸補助</t>
  </si>
  <si>
    <t>m040030_emergency_kokyu</t>
  </si>
  <si>
    <t>治療室又は病棟入室時のP/F比</t>
  </si>
  <si>
    <t>m040030_nyusitsu_pf</t>
  </si>
  <si>
    <t>治療室又は病棟入室時の呼吸補助</t>
  </si>
  <si>
    <t>m040030_nyusitsu_kokyu</t>
  </si>
  <si>
    <t>救急受診時のNYHA心機能分類</t>
  </si>
  <si>
    <t>m050010_emergency_nyha</t>
  </si>
  <si>
    <t>治療室又は病棟入室時のNYHA 心機能分類</t>
  </si>
  <si>
    <t>m050010_nyusitsu_nyha</t>
  </si>
  <si>
    <t>急性心筋梗塞の発症時期</t>
  </si>
  <si>
    <t>m050050_acuteMI</t>
  </si>
  <si>
    <t>入院時左室駆出率</t>
  </si>
  <si>
    <t>m050060_nyuin_kusyutsuritsu</t>
  </si>
  <si>
    <t>Stanford A/B型</t>
  </si>
  <si>
    <t>m050070_stanford_ab</t>
  </si>
  <si>
    <t>1.縊頚・自絞
2.飛び降り・飛び込み
3.服毒（消毒薬・洗剤・針等の異物を含む）
4.過量服薬
5.刃物等による体幹の切創・刺創
6.四肢の切創・刺創（手首自傷を含む）
7.一酸化炭素中毒・焼身
8.入水
9.上記の複合的併用
10.その他
99.無</t>
  </si>
  <si>
    <t>0.確認できない
1.確認できる
9.不明</t>
  </si>
  <si>
    <t>0.無  1～300.意識レベル記入
999.不明</t>
    <rPh sb="11" eb="13">
      <t>イシキ</t>
    </rPh>
    <rPh sb="16" eb="18">
      <t>キニュウ</t>
    </rPh>
    <rPh sb="23" eb="25">
      <t>フメイ</t>
    </rPh>
    <phoneticPr fontId="1"/>
  </si>
  <si>
    <t>0.無  1～300.意識レベル記入
999.治療室又は病棟に入室していない</t>
    <rPh sb="23" eb="26">
      <t>チリョウシツ</t>
    </rPh>
    <rPh sb="26" eb="27">
      <t>マタ</t>
    </rPh>
    <phoneticPr fontId="1"/>
  </si>
  <si>
    <t>100～700:mmHg 999:不明</t>
  </si>
  <si>
    <t>0:無 1:有 9:不明</t>
  </si>
  <si>
    <t>0.分類不能
1.レベルⅠ
2.レベルⅡ
3.レベルⅢ
4.レベルⅣ</t>
    <rPh sb="2" eb="6">
      <t>ブンルイフノウ</t>
    </rPh>
    <phoneticPr fontId="1"/>
  </si>
  <si>
    <t>0.分類不能＆不明
1.レベルⅠ
2.レベルⅡ
3.レベルⅢ
4.レベルⅣ</t>
    <rPh sb="2" eb="6">
      <t>ブンルイフノウ</t>
    </rPh>
    <rPh sb="7" eb="9">
      <t>フメイ</t>
    </rPh>
    <phoneticPr fontId="1"/>
  </si>
  <si>
    <t>0.分類不能＆対象外
1.レベルⅠ
2.レベルⅡ
3.レベルⅢ
4.レベルⅣ</t>
    <rPh sb="7" eb="10">
      <t>タイショウガイ</t>
    </rPh>
    <phoneticPr fontId="1"/>
  </si>
  <si>
    <t>1:急性（1週未満）
2:亜急性（1週以上4週未満）
3:慢性（4週以上）
4:無症候性（発症日なし）</t>
  </si>
  <si>
    <t>0:分類不能＆不明
1:LVEF40%未満
2:LVEF40%以上、LVEF50%未満
3:LVEF50%以上</t>
    <rPh sb="2" eb="6">
      <t>ブンルイフノウ</t>
    </rPh>
    <rPh sb="7" eb="9">
      <t>フメイ</t>
    </rPh>
    <phoneticPr fontId="1"/>
  </si>
  <si>
    <t>0:分類不能
1:Stanford A型
2:Stanford B型</t>
  </si>
  <si>
    <t>肺動脈圧測定（スワンガンツカテーテル）</t>
    <phoneticPr fontId="1"/>
  </si>
  <si>
    <t>〇</t>
    <phoneticPr fontId="1"/>
  </si>
  <si>
    <t>where</t>
    <phoneticPr fontId="1"/>
  </si>
  <si>
    <t>;</t>
    <phoneticPr fontId="1"/>
  </si>
  <si>
    <t>a000010_sex</t>
    <phoneticPr fontId="1"/>
  </si>
  <si>
    <t>1.男 2.女</t>
    <phoneticPr fontId="1"/>
  </si>
  <si>
    <t>vital_sign_num_value</t>
    <phoneticPr fontId="1"/>
  </si>
  <si>
    <t>item_name</t>
    <phoneticPr fontId="1"/>
  </si>
  <si>
    <t>gairai_ymd</t>
    <phoneticPr fontId="1"/>
  </si>
  <si>
    <t>dekidaka_tensu</t>
    <phoneticPr fontId="1"/>
  </si>
  <si>
    <t>koi_tensu</t>
    <phoneticPr fontId="1"/>
  </si>
  <si>
    <t>birthday</t>
    <phoneticPr fontId="1"/>
  </si>
  <si>
    <t>nyuin_ymd</t>
    <phoneticPr fontId="1"/>
  </si>
  <si>
    <t>byomei</t>
    <phoneticPr fontId="1"/>
  </si>
  <si>
    <t>shikkan_start_ymd</t>
    <phoneticPr fontId="1"/>
  </si>
  <si>
    <t>shinryo_start_date</t>
    <phoneticPr fontId="1"/>
  </si>
  <si>
    <t>byomei_code</t>
    <phoneticPr fontId="1"/>
  </si>
  <si>
    <t>shinryo_ym</t>
    <phoneticPr fontId="1"/>
  </si>
  <si>
    <t>);</t>
    <phoneticPr fontId="1"/>
  </si>
  <si>
    <t>取込年月</t>
    <rPh sb="0" eb="2">
      <t>トリコミ</t>
    </rPh>
    <rPh sb="2" eb="4">
      <t>ネンゲツ</t>
    </rPh>
    <phoneticPr fontId="11"/>
  </si>
  <si>
    <t>文字列</t>
    <rPh sb="0" eb="3">
      <t>モジレツ</t>
    </rPh>
    <phoneticPr fontId="11"/>
  </si>
  <si>
    <t>千年カルテID</t>
    <phoneticPr fontId="27"/>
  </si>
  <si>
    <t>mil_karute_id</t>
    <phoneticPr fontId="11"/>
  </si>
  <si>
    <t>整数</t>
    <phoneticPr fontId="11"/>
  </si>
  <si>
    <t>施設ID</t>
    <phoneticPr fontId="27"/>
  </si>
  <si>
    <t>○</t>
    <phoneticPr fontId="11"/>
  </si>
  <si>
    <t>診療年月日</t>
    <rPh sb="0" eb="2">
      <t>シンリョウ</t>
    </rPh>
    <rPh sb="2" eb="4">
      <t>ネンゲツ</t>
    </rPh>
    <rPh sb="4" eb="5">
      <t>ニチ</t>
    </rPh>
    <phoneticPr fontId="11"/>
  </si>
  <si>
    <t>データ種別</t>
    <rPh sb="3" eb="5">
      <t>シュベツ</t>
    </rPh>
    <phoneticPr fontId="27"/>
  </si>
  <si>
    <t>患者ID</t>
    <rPh sb="0" eb="2">
      <t>カンジャ</t>
    </rPh>
    <phoneticPr fontId="27"/>
  </si>
  <si>
    <t>文書ユニークID</t>
    <phoneticPr fontId="11"/>
  </si>
  <si>
    <t>検歴SEQ</t>
    <phoneticPr fontId="11"/>
  </si>
  <si>
    <t>検査結果値</t>
    <phoneticPr fontId="11"/>
  </si>
  <si>
    <t>数値結果</t>
    <rPh sb="0" eb="2">
      <t>スウチ</t>
    </rPh>
    <phoneticPr fontId="11"/>
  </si>
  <si>
    <r>
      <t>上限値</t>
    </r>
    <r>
      <rPr>
        <sz val="11"/>
        <color rgb="FFFF0000"/>
        <rFont val="Meiryo UI"/>
        <family val="3"/>
        <charset val="128"/>
      </rPr>
      <t>(数値結果)</t>
    </r>
    <phoneticPr fontId="11"/>
  </si>
  <si>
    <r>
      <t>up_</t>
    </r>
    <r>
      <rPr>
        <sz val="11"/>
        <color rgb="FFFF0000"/>
        <rFont val="Meiryo UI"/>
        <family val="3"/>
        <charset val="128"/>
      </rPr>
      <t>num_</t>
    </r>
    <r>
      <rPr>
        <sz val="11"/>
        <rFont val="Meiryo UI"/>
        <family val="3"/>
        <charset val="128"/>
      </rPr>
      <t>value</t>
    </r>
    <phoneticPr fontId="11"/>
  </si>
  <si>
    <r>
      <t>下限値</t>
    </r>
    <r>
      <rPr>
        <sz val="11"/>
        <color rgb="FFFF0000"/>
        <rFont val="Meiryo UI"/>
        <family val="3"/>
        <charset val="128"/>
      </rPr>
      <t>(数値結果)</t>
    </r>
    <phoneticPr fontId="11"/>
  </si>
  <si>
    <r>
      <t>low_</t>
    </r>
    <r>
      <rPr>
        <sz val="11"/>
        <color rgb="FFFF0000"/>
        <rFont val="Meiryo UI"/>
        <family val="3"/>
        <charset val="128"/>
      </rPr>
      <t>num_</t>
    </r>
    <r>
      <rPr>
        <sz val="11"/>
        <rFont val="Meiryo UI"/>
        <family val="3"/>
        <charset val="128"/>
      </rPr>
      <t>value</t>
    </r>
    <phoneticPr fontId="11"/>
  </si>
  <si>
    <r>
      <t>文字列で示す基準値</t>
    </r>
    <r>
      <rPr>
        <sz val="11"/>
        <color rgb="FFFF0000"/>
        <rFont val="Meiryo UI"/>
        <family val="3"/>
        <charset val="128"/>
      </rPr>
      <t>(数値結果)</t>
    </r>
    <phoneticPr fontId="11"/>
  </si>
  <si>
    <r>
      <t>normal_</t>
    </r>
    <r>
      <rPr>
        <sz val="11"/>
        <color rgb="FFFF0000"/>
        <rFont val="Meiryo UI"/>
        <family val="3"/>
        <charset val="128"/>
      </rPr>
      <t>num_</t>
    </r>
    <r>
      <rPr>
        <sz val="11"/>
        <rFont val="Meiryo UI"/>
        <family val="3"/>
        <charset val="128"/>
      </rPr>
      <t>value</t>
    </r>
    <phoneticPr fontId="11"/>
  </si>
  <si>
    <r>
      <t>異常値フラグ</t>
    </r>
    <r>
      <rPr>
        <sz val="11"/>
        <color rgb="FFFF0000"/>
        <rFont val="Meiryo UI"/>
        <family val="3"/>
        <charset val="128"/>
      </rPr>
      <t>(数値結果)</t>
    </r>
    <phoneticPr fontId="11"/>
  </si>
  <si>
    <r>
      <t>out_</t>
    </r>
    <r>
      <rPr>
        <sz val="11"/>
        <color rgb="FFFF0000"/>
        <rFont val="Meiryo UI"/>
        <family val="3"/>
        <charset val="128"/>
      </rPr>
      <t>num_</t>
    </r>
    <r>
      <rPr>
        <sz val="11"/>
        <rFont val="Meiryo UI"/>
        <family val="3"/>
        <charset val="128"/>
      </rPr>
      <t>flag</t>
    </r>
    <phoneticPr fontId="11"/>
  </si>
  <si>
    <t>unit_code</t>
    <phoneticPr fontId="11"/>
  </si>
  <si>
    <t>unit_code_id</t>
    <phoneticPr fontId="11"/>
  </si>
  <si>
    <t>item_free_comment</t>
    <phoneticPr fontId="11"/>
  </si>
  <si>
    <t>上限値(検査結果値)</t>
    <phoneticPr fontId="11"/>
  </si>
  <si>
    <t>下限値(検査結果値)</t>
    <phoneticPr fontId="11"/>
  </si>
  <si>
    <t>文字列で示す基準値(検査結果値)</t>
    <phoneticPr fontId="11"/>
  </si>
  <si>
    <t>異常値フラグ(検査結果値)</t>
    <phoneticPr fontId="11"/>
  </si>
  <si>
    <t>システムへ取り込む年月（YYYYMM）</t>
    <rPh sb="5" eb="6">
      <t>ト</t>
    </rPh>
    <rPh sb="7" eb="8">
      <t>コ</t>
    </rPh>
    <rPh sb="9" eb="11">
      <t>ネンゲツ</t>
    </rPh>
    <phoneticPr fontId="11"/>
  </si>
  <si>
    <t>MML headerブロックの「施設コード」から施設マスタの施設IDを設定
/MmlHeader/mmlCi:CreatorInfo/mmlPsi:PersonalizedInfo/mmlFc:Facility/mmlCm:Id</t>
    <phoneticPr fontId="11"/>
  </si>
  <si>
    <t>MML</t>
    <phoneticPr fontId="11"/>
  </si>
  <si>
    <t>”MML”固定</t>
    <rPh sb="5" eb="7">
      <t>コテイ</t>
    </rPh>
    <phoneticPr fontId="11"/>
  </si>
  <si>
    <t>MML headerブロックの「患者ID」を設定
/MmlHeader/masterId/mmlCm:Id</t>
    <rPh sb="16" eb="18">
      <t>カンジャ</t>
    </rPh>
    <rPh sb="22" eb="24">
      <t>セッテイ</t>
    </rPh>
    <phoneticPr fontId="11"/>
  </si>
  <si>
    <t>/MmlBody/MmlModuleItem/docInfo/docId/uidの値を設定</t>
    <rPh sb="41" eb="42">
      <t>アタイ</t>
    </rPh>
    <rPh sb="43" eb="45">
      <t>セッテイ</t>
    </rPh>
    <phoneticPr fontId="11"/>
  </si>
  <si>
    <t>mmlLb:TestModule単位に通番付与</t>
    <phoneticPr fontId="11"/>
  </si>
  <si>
    <t>mmlLb:LaboTest単位に通番付与</t>
    <rPh sb="14" eb="16">
      <t>タンイ</t>
    </rPh>
    <rPh sb="17" eb="19">
      <t>ツウバン</t>
    </rPh>
    <rPh sb="19" eb="21">
      <t>フヨ</t>
    </rPh>
    <phoneticPr fontId="11"/>
  </si>
  <si>
    <t>mmlLb:item単位に通番付与</t>
    <rPh sb="10" eb="12">
      <t>タンイ</t>
    </rPh>
    <rPh sb="13" eb="17">
      <t>ツウバンフヨ</t>
    </rPh>
    <phoneticPr fontId="11"/>
  </si>
  <si>
    <t>mmlLb:itemName</t>
    <phoneticPr fontId="11"/>
  </si>
  <si>
    <t>mmlLb:itemName@mmlLb:itCode</t>
    <phoneticPr fontId="11"/>
  </si>
  <si>
    <t>mmlLb:itemName@mmlLb:itCodeId</t>
    <phoneticPr fontId="11"/>
  </si>
  <si>
    <t>mmlLb:itemName@mmlLb:Acode</t>
    <phoneticPr fontId="11"/>
  </si>
  <si>
    <t>mmlLb:itemName@mmlLb:Icode</t>
    <phoneticPr fontId="11"/>
  </si>
  <si>
    <t>mmlLb:itemName@mmlLb:Scode</t>
    <phoneticPr fontId="11"/>
  </si>
  <si>
    <t>mmlLb:itemName@mmlLb:Mcode</t>
    <phoneticPr fontId="11"/>
  </si>
  <si>
    <t>mmlLb:itemName@mmlLb:Rcode</t>
    <phoneticPr fontId="11"/>
  </si>
  <si>
    <t>mmlLb:value</t>
    <phoneticPr fontId="11"/>
  </si>
  <si>
    <t>mmlLb:numValue</t>
    <phoneticPr fontId="11"/>
  </si>
  <si>
    <r>
      <t>mmlLb:</t>
    </r>
    <r>
      <rPr>
        <sz val="11"/>
        <color rgb="FFFF0000"/>
        <rFont val="メイリオ"/>
        <family val="3"/>
        <charset val="128"/>
      </rPr>
      <t>num</t>
    </r>
    <r>
      <rPr>
        <sz val="11"/>
        <rFont val="メイリオ"/>
        <family val="3"/>
        <charset val="128"/>
      </rPr>
      <t>value@mmlLb:up</t>
    </r>
    <phoneticPr fontId="11"/>
  </si>
  <si>
    <r>
      <t>mmlLb:</t>
    </r>
    <r>
      <rPr>
        <sz val="11"/>
        <color rgb="FFFF0000"/>
        <rFont val="メイリオ"/>
        <family val="3"/>
        <charset val="128"/>
      </rPr>
      <t>num</t>
    </r>
    <r>
      <rPr>
        <sz val="11"/>
        <rFont val="メイリオ"/>
        <family val="3"/>
        <charset val="128"/>
      </rPr>
      <t>value@mmlLb:low</t>
    </r>
    <phoneticPr fontId="11"/>
  </si>
  <si>
    <r>
      <t>mmlLb:</t>
    </r>
    <r>
      <rPr>
        <sz val="11"/>
        <color rgb="FFFF0000"/>
        <rFont val="メイリオ"/>
        <family val="3"/>
        <charset val="128"/>
      </rPr>
      <t>num</t>
    </r>
    <r>
      <rPr>
        <sz val="11"/>
        <rFont val="メイリオ"/>
        <family val="3"/>
        <charset val="128"/>
      </rPr>
      <t>value@mmlLb:normal</t>
    </r>
    <phoneticPr fontId="11"/>
  </si>
  <si>
    <r>
      <t>mmlLb:</t>
    </r>
    <r>
      <rPr>
        <sz val="11"/>
        <color rgb="FFFF0000"/>
        <rFont val="メイリオ"/>
        <family val="3"/>
        <charset val="128"/>
      </rPr>
      <t>num</t>
    </r>
    <r>
      <rPr>
        <sz val="11"/>
        <rFont val="メイリオ"/>
        <family val="3"/>
        <charset val="128"/>
      </rPr>
      <t>value@mmlLb:out
H:上限値越え N:基準値範囲内 L:下限値未満 A:異常</t>
    </r>
    <phoneticPr fontId="11"/>
  </si>
  <si>
    <t>mmlLb:unit@mmlLb:uCode
ユーザー指定</t>
    <rPh sb="27" eb="29">
      <t>シテイ</t>
    </rPh>
    <phoneticPr fontId="11"/>
  </si>
  <si>
    <t>mmlLb:unit@mmlLb:uCodeId
使用したテーブル名</t>
    <rPh sb="25" eb="27">
      <t>シヨウ</t>
    </rPh>
    <rPh sb="33" eb="34">
      <t>メイ</t>
    </rPh>
    <phoneticPr fontId="11"/>
  </si>
  <si>
    <t>mmlLb:value@mmlLb:up</t>
    <phoneticPr fontId="11"/>
  </si>
  <si>
    <t>mmlLb:value@mmlLb:low</t>
    <phoneticPr fontId="11"/>
  </si>
  <si>
    <t>mmlLb:value@mmlLb:out
H:上限値越え N:基準値範囲内 L:下限値未満 A:異常</t>
    <phoneticPr fontId="11"/>
  </si>
  <si>
    <t>カラム追加（2024/04/16）</t>
    <rPh sb="3" eb="5">
      <t>ツイカ</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</si>
</sst>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ＭＳ Ｐゴシック"/>
      <family val="2"/>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rgb="FF000000"/>
      <name val="Verdana"/>
      <family val="2"/>
    </font>
    <font>
      <b/>
      <sz val="11"/>
      <color rgb="FF000000"/>
      <name val="Verdana"/>
      <family val="2"/>
    </font>
    <font>
      <sz val="10"/>
      <color rgb="FF000000"/>
      <name val="Arial Unicode MS"/>
      <family val="3"/>
      <charset val="128"/>
    </font>
    <font>
      <i/>
      <sz val="10"/>
      <color rgb="FF000000"/>
      <name val="Arial Unicode MS"/>
      <family val="3"/>
      <charset val="128"/>
    </font>
    <font>
      <sz val="6"/>
      <name val="ＭＳ Ｐゴシック"/>
      <family val="2"/>
      <charset val="128"/>
    </font>
    <font>
      <sz val="11"/>
      <color theme="1"/>
      <name val="ＭＳ Ｐゴシック"/>
      <family val="3"/>
      <charset val="128"/>
    </font>
    <font>
      <sz val="11"/>
      <color theme="1"/>
      <name val="ＭＳ Ｐゴシック"/>
      <family val="2"/>
      <charset val="128"/>
    </font>
    <font>
      <sz val="6"/>
      <name val="ＭＳ Ｐゴシック"/>
      <family val="3"/>
      <charset val="128"/>
    </font>
    <font>
      <sz val="11"/>
      <name val="ＭＳ Ｐゴシック"/>
      <family val="3"/>
      <charset val="128"/>
    </font>
    <font>
      <b/>
      <sz val="11"/>
      <name val="メイリオ"/>
      <family val="3"/>
      <charset val="128"/>
    </font>
    <font>
      <sz val="11"/>
      <name val="メイリオ"/>
      <family val="3"/>
      <charset val="128"/>
    </font>
    <font>
      <sz val="11"/>
      <name val="lr oSVbN"/>
      <family val="2"/>
    </font>
    <font>
      <sz val="11"/>
      <name val="Meiryo UI"/>
      <family val="3"/>
      <charset val="128"/>
    </font>
    <font>
      <sz val="11"/>
      <color theme="1"/>
      <name val="ＭＳ Ｐゴシック"/>
      <family val="2"/>
      <charset val="128"/>
      <scheme val="minor"/>
    </font>
    <font>
      <u/>
      <sz val="11"/>
      <color theme="10"/>
      <name val="ＭＳ Ｐゴシック"/>
      <family val="2"/>
      <charset val="128"/>
    </font>
    <font>
      <u/>
      <sz val="11"/>
      <color theme="10"/>
      <name val="ＭＳ Ｐゴシック"/>
      <family val="3"/>
      <charset val="128"/>
    </font>
    <font>
      <sz val="11"/>
      <color theme="1"/>
      <name val="ＭＳ Ｐゴシック"/>
      <family val="2"/>
      <scheme val="minor"/>
    </font>
    <font>
      <b/>
      <sz val="11"/>
      <name val="ＭＳ Ｐゴシック"/>
      <family val="3"/>
      <charset val="128"/>
    </font>
    <font>
      <sz val="11"/>
      <color theme="0"/>
      <name val="ＭＳ Ｐゴシック"/>
      <family val="3"/>
      <charset val="128"/>
    </font>
    <font>
      <sz val="11"/>
      <color theme="0"/>
      <name val="ＭＳ Ｐゴシック"/>
      <family val="3"/>
      <charset val="128"/>
      <scheme val="minor"/>
    </font>
    <font>
      <u/>
      <sz val="11"/>
      <color theme="10"/>
      <name val="Meiryo UI"/>
      <family val="3"/>
      <charset val="128"/>
    </font>
    <font>
      <sz val="11"/>
      <color theme="1"/>
      <name val="メイリオ"/>
      <family val="3"/>
      <charset val="128"/>
    </font>
    <font>
      <sz val="11"/>
      <color rgb="FFFF0000"/>
      <name val="メイリオ"/>
      <family val="3"/>
      <charset val="128"/>
    </font>
    <font>
      <sz val="6"/>
      <name val="メイリオ"/>
      <family val="2"/>
      <charset val="128"/>
    </font>
    <font>
      <sz val="11"/>
      <color rgb="FFFF0000"/>
      <name val="Meiryo UI"/>
      <family val="3"/>
      <charset val="128"/>
    </font>
  </fonts>
  <fills count="6">
    <fill>
      <patternFill patternType="none"/>
    </fill>
    <fill>
      <patternFill patternType="gray125"/>
    </fill>
    <fill>
      <patternFill patternType="solid">
        <fgColor indexed="22"/>
        <bgColor indexed="64"/>
      </patternFill>
    </fill>
    <fill>
      <patternFill patternType="solid">
        <fgColor rgb="FFFFFFFF"/>
        <bgColor indexed="64"/>
      </patternFill>
    </fill>
    <fill>
      <patternFill patternType="solid">
        <fgColor theme="0"/>
        <bgColor indexed="64"/>
      </patternFill>
    </fill>
    <fill>
      <patternFill patternType="solid">
        <fgColor rgb="FF00FFCC"/>
        <bgColor indexed="64"/>
      </patternFill>
    </fill>
  </fills>
  <borders count="62">
    <border>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medium">
        <color indexed="64"/>
      </right>
      <top/>
      <bottom style="double">
        <color indexed="64"/>
      </bottom>
      <diagonal/>
    </border>
    <border>
      <left style="medium">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4">
    <xf numFmtId="0" fontId="0" fillId="0" borderId="0">
      <alignment vertical="center"/>
    </xf>
    <xf numFmtId="0" fontId="10" fillId="0" borderId="0">
      <alignment vertical="center"/>
    </xf>
    <xf numFmtId="0" fontId="12" fillId="0" borderId="0"/>
    <xf numFmtId="0" fontId="12" fillId="0" borderId="0">
      <alignment vertical="center"/>
    </xf>
    <xf numFmtId="0" fontId="17" fillId="0" borderId="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xf numFmtId="0" fontId="20" fillId="0" borderId="0"/>
    <xf numFmtId="0" fontId="12" fillId="0" borderId="0">
      <alignment vertical="center"/>
    </xf>
    <xf numFmtId="0" fontId="12" fillId="0" borderId="0"/>
    <xf numFmtId="0" fontId="24" fillId="0" borderId="0" applyNumberFormat="0" applyFill="0" applyBorder="0" applyAlignment="0" applyProtection="0">
      <alignment vertical="center"/>
    </xf>
    <xf numFmtId="0" fontId="3" fillId="0" borderId="0">
      <alignment vertical="center"/>
    </xf>
    <xf numFmtId="0" fontId="12" fillId="0" borderId="0">
      <alignment vertical="center"/>
    </xf>
    <xf numFmtId="0" fontId="12" fillId="0" borderId="0"/>
  </cellStyleXfs>
  <cellXfs count="211">
    <xf numFmtId="0" fontId="0" fillId="0" borderId="0" xfId="0">
      <alignment vertical="center"/>
    </xf>
    <xf numFmtId="0" fontId="5"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alignment vertical="center" wrapText="1"/>
    </xf>
    <xf numFmtId="0" fontId="13" fillId="2" borderId="9" xfId="3" applyFont="1" applyFill="1" applyBorder="1" applyAlignment="1">
      <alignment vertical="center"/>
    </xf>
    <xf numFmtId="0" fontId="13" fillId="2" borderId="12" xfId="3" applyFont="1" applyFill="1" applyBorder="1" applyAlignment="1">
      <alignment horizontal="center" vertical="center" wrapText="1"/>
    </xf>
    <xf numFmtId="0" fontId="14" fillId="0" borderId="0" xfId="3" applyFont="1">
      <alignment vertical="center"/>
    </xf>
    <xf numFmtId="0" fontId="14" fillId="0" borderId="15" xfId="3" applyFont="1" applyFill="1" applyBorder="1" applyAlignment="1">
      <alignment vertical="center"/>
    </xf>
    <xf numFmtId="14" fontId="14" fillId="0" borderId="18" xfId="3" applyNumberFormat="1" applyFont="1" applyFill="1" applyBorder="1" applyAlignment="1">
      <alignment horizontal="center" vertical="center" wrapText="1"/>
    </xf>
    <xf numFmtId="0" fontId="14" fillId="0" borderId="0" xfId="3" applyFont="1" applyFill="1">
      <alignment vertical="center"/>
    </xf>
    <xf numFmtId="0" fontId="14" fillId="0" borderId="0" xfId="3" applyFont="1" applyFill="1" applyAlignment="1">
      <alignment vertical="center" wrapText="1"/>
    </xf>
    <xf numFmtId="0" fontId="14" fillId="0" borderId="0" xfId="3" applyFont="1" applyFill="1" applyBorder="1" applyAlignment="1">
      <alignment vertical="top"/>
    </xf>
    <xf numFmtId="0" fontId="14" fillId="0" borderId="0" xfId="2" applyFont="1" applyFill="1" applyBorder="1" applyAlignment="1">
      <alignment vertical="top"/>
    </xf>
    <xf numFmtId="0" fontId="13" fillId="2" borderId="2" xfId="3" applyFont="1" applyFill="1" applyBorder="1" applyAlignment="1">
      <alignment horizontal="center" vertical="center" wrapText="1"/>
    </xf>
    <xf numFmtId="0" fontId="14" fillId="0" borderId="32" xfId="2" applyFont="1" applyBorder="1" applyAlignment="1" applyProtection="1">
      <alignment horizontal="center" vertical="center" shrinkToFit="1"/>
    </xf>
    <xf numFmtId="0" fontId="16" fillId="3" borderId="3" xfId="2" applyFont="1" applyFill="1" applyBorder="1" applyAlignment="1">
      <alignment vertical="center" wrapText="1"/>
    </xf>
    <xf numFmtId="0" fontId="14" fillId="0" borderId="3" xfId="2" applyFont="1" applyFill="1" applyBorder="1" applyAlignment="1" applyProtection="1">
      <alignment horizontal="center" vertical="center"/>
    </xf>
    <xf numFmtId="0" fontId="14" fillId="0" borderId="3" xfId="2" applyFont="1" applyBorder="1" applyAlignment="1" applyProtection="1">
      <alignment horizontal="center" vertical="center"/>
    </xf>
    <xf numFmtId="0" fontId="14" fillId="0" borderId="3" xfId="2" applyFont="1" applyBorder="1" applyAlignment="1" applyProtection="1">
      <alignment vertical="center"/>
    </xf>
    <xf numFmtId="0" fontId="14" fillId="0" borderId="23" xfId="2" applyFont="1" applyBorder="1" applyAlignment="1" applyProtection="1">
      <alignment horizontal="center" vertical="center"/>
    </xf>
    <xf numFmtId="0" fontId="14" fillId="0" borderId="33" xfId="2" applyFont="1" applyBorder="1" applyAlignment="1" applyProtection="1">
      <alignment vertical="center" wrapText="1"/>
    </xf>
    <xf numFmtId="0" fontId="14" fillId="0" borderId="23" xfId="2" applyFont="1" applyBorder="1" applyAlignment="1" applyProtection="1">
      <alignment vertical="center"/>
    </xf>
    <xf numFmtId="0" fontId="14" fillId="0" borderId="0" xfId="3" applyFont="1" applyAlignment="1">
      <alignment vertical="center"/>
    </xf>
    <xf numFmtId="0" fontId="14" fillId="0" borderId="35" xfId="2" applyFont="1" applyFill="1" applyBorder="1" applyAlignment="1" applyProtection="1">
      <alignment horizontal="center" vertical="center"/>
    </xf>
    <xf numFmtId="0" fontId="14" fillId="0" borderId="0" xfId="3" applyFont="1" applyAlignment="1">
      <alignment vertical="center" wrapText="1"/>
    </xf>
    <xf numFmtId="0" fontId="16" fillId="0" borderId="3" xfId="2" applyFont="1" applyFill="1" applyBorder="1" applyAlignment="1">
      <alignment vertical="center" wrapText="1"/>
    </xf>
    <xf numFmtId="0" fontId="14" fillId="0" borderId="3" xfId="2" applyFont="1" applyFill="1" applyBorder="1" applyAlignment="1" applyProtection="1">
      <alignment vertical="center"/>
    </xf>
    <xf numFmtId="0" fontId="14" fillId="0" borderId="23" xfId="2" applyFont="1" applyFill="1" applyBorder="1" applyAlignment="1" applyProtection="1">
      <alignment vertical="center"/>
    </xf>
    <xf numFmtId="0" fontId="14" fillId="0" borderId="23" xfId="2" applyFont="1" applyFill="1" applyBorder="1" applyAlignment="1" applyProtection="1">
      <alignment horizontal="center" vertical="center"/>
    </xf>
    <xf numFmtId="0" fontId="14" fillId="0" borderId="33" xfId="2" applyFont="1" applyFill="1" applyBorder="1" applyAlignment="1" applyProtection="1">
      <alignment vertical="center" wrapText="1"/>
    </xf>
    <xf numFmtId="0" fontId="14" fillId="0" borderId="34" xfId="2" applyFont="1" applyFill="1" applyBorder="1" applyAlignment="1" applyProtection="1">
      <alignment horizontal="center" vertical="center" shrinkToFit="1"/>
    </xf>
    <xf numFmtId="0" fontId="16" fillId="0" borderId="35" xfId="2" applyFont="1" applyFill="1" applyBorder="1" applyAlignment="1">
      <alignment vertical="center" wrapText="1"/>
    </xf>
    <xf numFmtId="0" fontId="14" fillId="0" borderId="35" xfId="2" applyFont="1" applyFill="1" applyBorder="1" applyAlignment="1" applyProtection="1">
      <alignment vertical="center"/>
    </xf>
    <xf numFmtId="0" fontId="14" fillId="0" borderId="15" xfId="2" applyFont="1" applyFill="1" applyBorder="1" applyAlignment="1" applyProtection="1">
      <alignment vertical="center"/>
    </xf>
    <xf numFmtId="0" fontId="14" fillId="0" borderId="15" xfId="2" applyFont="1" applyFill="1" applyBorder="1" applyAlignment="1" applyProtection="1">
      <alignment horizontal="center" vertical="center"/>
    </xf>
    <xf numFmtId="0" fontId="14" fillId="0" borderId="18" xfId="2" applyFont="1" applyFill="1" applyBorder="1" applyAlignment="1" applyProtection="1">
      <alignment vertical="center" wrapText="1"/>
    </xf>
    <xf numFmtId="0" fontId="18" fillId="0" borderId="0" xfId="5">
      <alignment vertical="center"/>
    </xf>
    <xf numFmtId="0" fontId="12" fillId="0" borderId="0" xfId="8">
      <alignment vertical="center"/>
    </xf>
    <xf numFmtId="0" fontId="12" fillId="0" borderId="16" xfId="8" applyBorder="1" applyAlignment="1">
      <alignment vertical="center"/>
    </xf>
    <xf numFmtId="0" fontId="14" fillId="0" borderId="3" xfId="3" applyFont="1" applyBorder="1" applyAlignment="1">
      <alignment vertical="center"/>
    </xf>
    <xf numFmtId="0" fontId="25" fillId="0" borderId="0" xfId="0" applyFont="1">
      <alignment vertical="center"/>
    </xf>
    <xf numFmtId="0" fontId="14" fillId="0" borderId="3" xfId="3" applyFont="1" applyBorder="1">
      <alignment vertical="center"/>
    </xf>
    <xf numFmtId="0" fontId="14" fillId="0" borderId="3" xfId="3" applyFont="1" applyBorder="1" applyAlignment="1">
      <alignment vertical="center"/>
    </xf>
    <xf numFmtId="0" fontId="25" fillId="0" borderId="0" xfId="0" applyFont="1" applyFill="1">
      <alignment vertical="center"/>
    </xf>
    <xf numFmtId="0" fontId="14" fillId="0" borderId="3" xfId="3" applyFont="1" applyBorder="1" applyAlignment="1">
      <alignment vertical="center"/>
    </xf>
    <xf numFmtId="0" fontId="14" fillId="0" borderId="3" xfId="3" applyFont="1" applyBorder="1" applyAlignment="1">
      <alignment vertical="center"/>
    </xf>
    <xf numFmtId="0" fontId="14" fillId="0" borderId="3" xfId="3" applyFont="1" applyBorder="1" applyAlignment="1">
      <alignment vertical="center"/>
    </xf>
    <xf numFmtId="0" fontId="14" fillId="0" borderId="3" xfId="3" applyFont="1" applyBorder="1" applyAlignment="1">
      <alignment vertical="center"/>
    </xf>
    <xf numFmtId="0" fontId="14" fillId="0" borderId="3" xfId="3" applyFont="1" applyBorder="1" applyAlignment="1">
      <alignment vertical="center"/>
    </xf>
    <xf numFmtId="0" fontId="14" fillId="0" borderId="33" xfId="0" applyFont="1" applyBorder="1" applyAlignment="1" applyProtection="1">
      <alignment vertical="center" wrapText="1"/>
    </xf>
    <xf numFmtId="0" fontId="14" fillId="0" borderId="3" xfId="3" applyFont="1" applyBorder="1" applyAlignment="1">
      <alignment vertical="center"/>
    </xf>
    <xf numFmtId="0" fontId="14" fillId="0" borderId="18" xfId="0" applyFont="1" applyBorder="1" applyAlignment="1" applyProtection="1">
      <alignment vertical="center" wrapText="1"/>
    </xf>
    <xf numFmtId="0" fontId="14" fillId="0" borderId="3" xfId="3" applyFont="1" applyBorder="1" applyAlignment="1">
      <alignment vertical="center"/>
    </xf>
    <xf numFmtId="0" fontId="14" fillId="0" borderId="3" xfId="3" applyFont="1" applyBorder="1" applyAlignment="1">
      <alignment vertical="center"/>
    </xf>
    <xf numFmtId="0" fontId="14" fillId="0" borderId="3" xfId="3" applyFont="1" applyBorder="1" applyAlignment="1">
      <alignment vertical="center"/>
    </xf>
    <xf numFmtId="0" fontId="14" fillId="0" borderId="3" xfId="3" applyFont="1" applyBorder="1" applyAlignment="1">
      <alignment vertical="center"/>
    </xf>
    <xf numFmtId="0" fontId="26" fillId="0" borderId="0" xfId="3" applyFont="1">
      <alignment vertical="center"/>
    </xf>
    <xf numFmtId="0" fontId="14" fillId="0" borderId="3" xfId="3" applyFont="1" applyBorder="1" applyAlignment="1">
      <alignment vertical="center"/>
    </xf>
    <xf numFmtId="0" fontId="12" fillId="4" borderId="3" xfId="8" applyFill="1" applyBorder="1" applyAlignment="1">
      <alignment vertical="top"/>
    </xf>
    <xf numFmtId="0" fontId="12" fillId="4" borderId="3" xfId="8" applyFont="1" applyFill="1" applyBorder="1" applyAlignment="1">
      <alignment vertical="top"/>
    </xf>
    <xf numFmtId="0" fontId="12" fillId="4" borderId="3" xfId="8" applyFill="1" applyBorder="1" applyAlignment="1">
      <alignment vertical="top" wrapText="1"/>
    </xf>
    <xf numFmtId="0" fontId="12" fillId="4" borderId="3" xfId="8" applyFont="1" applyFill="1" applyBorder="1" applyAlignment="1">
      <alignment vertical="top" wrapText="1"/>
    </xf>
    <xf numFmtId="0" fontId="12" fillId="4" borderId="3" xfId="8" applyFill="1" applyBorder="1" applyAlignment="1">
      <alignment vertical="center"/>
    </xf>
    <xf numFmtId="0" fontId="12" fillId="4" borderId="33" xfId="8" applyFill="1" applyBorder="1" applyAlignment="1">
      <alignment vertical="center"/>
    </xf>
    <xf numFmtId="0" fontId="18" fillId="0" borderId="23" xfId="5" applyFill="1" applyBorder="1" applyAlignment="1">
      <alignment vertical="top" wrapText="1"/>
    </xf>
    <xf numFmtId="0" fontId="18" fillId="0" borderId="24" xfId="5" applyFill="1" applyBorder="1" applyAlignment="1">
      <alignment vertical="top" wrapText="1"/>
    </xf>
    <xf numFmtId="0" fontId="18" fillId="0" borderId="22" xfId="5" applyFill="1" applyBorder="1" applyAlignment="1">
      <alignment vertical="top" wrapText="1"/>
    </xf>
    <xf numFmtId="0" fontId="22" fillId="4" borderId="30" xfId="8" applyFont="1" applyFill="1" applyBorder="1" applyAlignment="1">
      <alignment horizontal="left" vertical="top" wrapText="1"/>
    </xf>
    <xf numFmtId="0" fontId="22" fillId="4" borderId="0" xfId="8" applyFont="1" applyFill="1" applyBorder="1" applyAlignment="1">
      <alignment horizontal="left" vertical="top" wrapText="1"/>
    </xf>
    <xf numFmtId="0" fontId="22" fillId="4" borderId="5" xfId="8" applyFont="1" applyFill="1" applyBorder="1" applyAlignment="1">
      <alignment horizontal="left" vertical="top" wrapText="1"/>
    </xf>
    <xf numFmtId="0" fontId="22" fillId="0" borderId="4" xfId="8" applyFont="1" applyBorder="1" applyAlignment="1">
      <alignment horizontal="left" vertical="top" wrapText="1"/>
    </xf>
    <xf numFmtId="0" fontId="22" fillId="0" borderId="0" xfId="8" applyFont="1" applyBorder="1" applyAlignment="1">
      <alignment horizontal="left" vertical="top" wrapText="1"/>
    </xf>
    <xf numFmtId="0" fontId="22" fillId="0" borderId="5" xfId="8" applyFont="1" applyBorder="1" applyAlignment="1">
      <alignment horizontal="left" vertical="top" wrapText="1"/>
    </xf>
    <xf numFmtId="0" fontId="12" fillId="4" borderId="23" xfId="8" applyFill="1" applyBorder="1" applyAlignment="1">
      <alignment horizontal="left" vertical="top"/>
    </xf>
    <xf numFmtId="0" fontId="12" fillId="4" borderId="24" xfId="8" applyFill="1" applyBorder="1" applyAlignment="1">
      <alignment horizontal="left" vertical="top"/>
    </xf>
    <xf numFmtId="0" fontId="12" fillId="4" borderId="22" xfId="8" applyFill="1" applyBorder="1" applyAlignment="1">
      <alignment horizontal="left" vertical="top"/>
    </xf>
    <xf numFmtId="0" fontId="23" fillId="4" borderId="30" xfId="8" applyFont="1" applyFill="1" applyBorder="1" applyAlignment="1">
      <alignment horizontal="left" vertical="top" wrapText="1"/>
    </xf>
    <xf numFmtId="0" fontId="23" fillId="4" borderId="0" xfId="8" applyFont="1" applyFill="1" applyBorder="1" applyAlignment="1">
      <alignment horizontal="left" vertical="top" wrapText="1"/>
    </xf>
    <xf numFmtId="0" fontId="23" fillId="4" borderId="5" xfId="8" applyFont="1" applyFill="1" applyBorder="1" applyAlignment="1">
      <alignment horizontal="left" vertical="top" wrapText="1"/>
    </xf>
    <xf numFmtId="0" fontId="22" fillId="4" borderId="59" xfId="8" applyFont="1" applyFill="1" applyBorder="1" applyAlignment="1">
      <alignment horizontal="left" vertical="top" wrapText="1"/>
    </xf>
    <xf numFmtId="0" fontId="22" fillId="4" borderId="60" xfId="8" applyFont="1" applyFill="1" applyBorder="1" applyAlignment="1">
      <alignment horizontal="left" vertical="top" wrapText="1"/>
    </xf>
    <xf numFmtId="0" fontId="22" fillId="4" borderId="61" xfId="8" applyFont="1" applyFill="1" applyBorder="1" applyAlignment="1">
      <alignment horizontal="left" vertical="top" wrapText="1"/>
    </xf>
    <xf numFmtId="0" fontId="12" fillId="4" borderId="56" xfId="8" applyFont="1" applyFill="1" applyBorder="1" applyAlignment="1">
      <alignment horizontal="left" vertical="top" wrapText="1"/>
    </xf>
    <xf numFmtId="0" fontId="12" fillId="4" borderId="57" xfId="8" applyFont="1" applyFill="1" applyBorder="1" applyAlignment="1">
      <alignment horizontal="left" vertical="top" wrapText="1"/>
    </xf>
    <xf numFmtId="0" fontId="12" fillId="4" borderId="58" xfId="8" applyFont="1" applyFill="1" applyBorder="1" applyAlignment="1">
      <alignment horizontal="left" vertical="top" wrapText="1"/>
    </xf>
    <xf numFmtId="0" fontId="12" fillId="4" borderId="2" xfId="8" applyFont="1" applyFill="1" applyBorder="1" applyAlignment="1">
      <alignment horizontal="left" vertical="top" wrapText="1"/>
    </xf>
    <xf numFmtId="0" fontId="12" fillId="4" borderId="50" xfId="8" applyFill="1" applyBorder="1" applyAlignment="1">
      <alignment horizontal="left" vertical="top"/>
    </xf>
    <xf numFmtId="0" fontId="12" fillId="4" borderId="51" xfId="8" applyFill="1" applyBorder="1" applyAlignment="1">
      <alignment horizontal="left" vertical="top"/>
    </xf>
    <xf numFmtId="0" fontId="12" fillId="4" borderId="52" xfId="8" applyFill="1" applyBorder="1" applyAlignment="1">
      <alignment horizontal="left" vertical="top"/>
    </xf>
    <xf numFmtId="0" fontId="18" fillId="0" borderId="50" xfId="5" applyFill="1" applyBorder="1" applyAlignment="1">
      <alignment horizontal="left" vertical="top" wrapText="1"/>
    </xf>
    <xf numFmtId="0" fontId="18" fillId="0" borderId="51" xfId="5" applyFill="1" applyBorder="1" applyAlignment="1">
      <alignment horizontal="left" vertical="top" wrapText="1"/>
    </xf>
    <xf numFmtId="0" fontId="18" fillId="0" borderId="52" xfId="5" applyFill="1" applyBorder="1" applyAlignment="1">
      <alignment horizontal="left" vertical="top" wrapText="1"/>
    </xf>
    <xf numFmtId="0" fontId="12" fillId="4" borderId="6" xfId="8" applyFill="1" applyBorder="1" applyAlignment="1">
      <alignment vertical="top" wrapText="1"/>
    </xf>
    <xf numFmtId="0" fontId="12" fillId="4" borderId="6" xfId="8" applyFont="1" applyFill="1" applyBorder="1" applyAlignment="1">
      <alignment vertical="top" wrapText="1"/>
    </xf>
    <xf numFmtId="0" fontId="12" fillId="4" borderId="6" xfId="8" applyFill="1" applyBorder="1" applyAlignment="1">
      <alignment vertical="top"/>
    </xf>
    <xf numFmtId="0" fontId="12" fillId="4" borderId="6" xfId="8" applyFont="1" applyFill="1" applyBorder="1" applyAlignment="1">
      <alignment vertical="top"/>
    </xf>
    <xf numFmtId="0" fontId="21" fillId="2" borderId="28" xfId="8" applyFont="1" applyFill="1" applyBorder="1" applyAlignment="1">
      <alignment horizontal="center" vertical="center" wrapText="1"/>
    </xf>
    <xf numFmtId="0" fontId="21" fillId="2" borderId="38" xfId="8" applyFont="1" applyFill="1" applyBorder="1" applyAlignment="1">
      <alignment horizontal="center" vertical="center" wrapText="1"/>
    </xf>
    <xf numFmtId="0" fontId="21" fillId="2" borderId="8" xfId="8" applyFont="1" applyFill="1" applyBorder="1" applyAlignment="1">
      <alignment horizontal="center" vertical="center" wrapText="1"/>
    </xf>
    <xf numFmtId="0" fontId="21" fillId="2" borderId="42" xfId="8" applyFont="1" applyFill="1" applyBorder="1" applyAlignment="1">
      <alignment horizontal="center" vertical="center" wrapText="1"/>
    </xf>
    <xf numFmtId="0" fontId="21" fillId="2" borderId="43" xfId="8" applyFont="1" applyFill="1" applyBorder="1" applyAlignment="1">
      <alignment horizontal="center" vertical="center" wrapText="1"/>
    </xf>
    <xf numFmtId="0" fontId="21" fillId="2" borderId="44" xfId="8" applyFont="1" applyFill="1" applyBorder="1" applyAlignment="1">
      <alignment horizontal="center" vertical="center" wrapText="1"/>
    </xf>
    <xf numFmtId="0" fontId="21" fillId="2" borderId="3" xfId="8" applyFont="1" applyFill="1" applyBorder="1" applyAlignment="1">
      <alignment horizontal="center" vertical="center"/>
    </xf>
    <xf numFmtId="0" fontId="12" fillId="0" borderId="23" xfId="8" applyBorder="1" applyAlignment="1">
      <alignment horizontal="center" vertical="center"/>
    </xf>
    <xf numFmtId="0" fontId="12" fillId="0" borderId="24" xfId="8" applyBorder="1" applyAlignment="1">
      <alignment horizontal="center" vertical="center"/>
    </xf>
    <xf numFmtId="0" fontId="12" fillId="0" borderId="22" xfId="8" applyBorder="1" applyAlignment="1">
      <alignment horizontal="center" vertical="center"/>
    </xf>
    <xf numFmtId="0" fontId="12" fillId="0" borderId="3" xfId="8" applyFont="1" applyBorder="1" applyAlignment="1">
      <alignment horizontal="center" vertical="center"/>
    </xf>
    <xf numFmtId="14" fontId="12" fillId="0" borderId="3" xfId="8" applyNumberFormat="1" applyBorder="1" applyAlignment="1">
      <alignment horizontal="center" vertical="center"/>
    </xf>
    <xf numFmtId="14" fontId="12" fillId="0" borderId="23" xfId="8" applyNumberFormat="1" applyBorder="1" applyAlignment="1">
      <alignment horizontal="center" vertical="center"/>
    </xf>
    <xf numFmtId="0" fontId="12" fillId="0" borderId="24" xfId="8" applyFont="1" applyBorder="1" applyAlignment="1">
      <alignment horizontal="center" vertical="center"/>
    </xf>
    <xf numFmtId="0" fontId="12" fillId="0" borderId="22" xfId="8" applyFont="1" applyBorder="1" applyAlignment="1">
      <alignment horizontal="center" vertical="center"/>
    </xf>
    <xf numFmtId="0" fontId="12" fillId="4" borderId="53" xfId="8" applyFont="1" applyFill="1" applyBorder="1" applyAlignment="1">
      <alignment vertical="top"/>
    </xf>
    <xf numFmtId="0" fontId="21" fillId="2" borderId="28" xfId="8" applyFont="1" applyFill="1" applyBorder="1" applyAlignment="1">
      <alignment horizontal="center" vertical="center"/>
    </xf>
    <xf numFmtId="0" fontId="21" fillId="2" borderId="38" xfId="8" applyFont="1" applyFill="1" applyBorder="1" applyAlignment="1">
      <alignment horizontal="center" vertical="center"/>
    </xf>
    <xf numFmtId="0" fontId="21" fillId="2" borderId="8" xfId="8" applyFont="1" applyFill="1" applyBorder="1" applyAlignment="1">
      <alignment horizontal="center" vertical="center"/>
    </xf>
    <xf numFmtId="0" fontId="21" fillId="2" borderId="42" xfId="8" applyFont="1" applyFill="1" applyBorder="1" applyAlignment="1">
      <alignment horizontal="center" vertical="center"/>
    </xf>
    <xf numFmtId="0" fontId="21" fillId="2" borderId="43" xfId="8" applyFont="1" applyFill="1" applyBorder="1" applyAlignment="1">
      <alignment horizontal="center" vertical="center"/>
    </xf>
    <xf numFmtId="0" fontId="21" fillId="2" borderId="44" xfId="8" applyFont="1" applyFill="1" applyBorder="1" applyAlignment="1">
      <alignment horizontal="center" vertical="center"/>
    </xf>
    <xf numFmtId="0" fontId="12" fillId="0" borderId="42" xfId="8" applyBorder="1" applyAlignment="1">
      <alignment horizontal="center" vertical="center"/>
    </xf>
    <xf numFmtId="0" fontId="12" fillId="0" borderId="43" xfId="8" applyBorder="1" applyAlignment="1">
      <alignment horizontal="center" vertical="center"/>
    </xf>
    <xf numFmtId="0" fontId="12" fillId="0" borderId="44" xfId="8" applyBorder="1" applyAlignment="1">
      <alignment horizontal="center" vertical="center"/>
    </xf>
    <xf numFmtId="0" fontId="12" fillId="0" borderId="42" xfId="8" applyBorder="1" applyAlignment="1">
      <alignment horizontal="center" vertical="center" wrapText="1"/>
    </xf>
    <xf numFmtId="0" fontId="12" fillId="0" borderId="43" xfId="8" applyBorder="1" applyAlignment="1">
      <alignment horizontal="center" vertical="center" wrapText="1"/>
    </xf>
    <xf numFmtId="0" fontId="12" fillId="0" borderId="44" xfId="8" applyBorder="1" applyAlignment="1">
      <alignment horizontal="center" vertical="center" wrapText="1"/>
    </xf>
    <xf numFmtId="0" fontId="21" fillId="2" borderId="39" xfId="8" applyFont="1" applyFill="1" applyBorder="1" applyAlignment="1">
      <alignment horizontal="center" vertical="center"/>
    </xf>
    <xf numFmtId="0" fontId="12" fillId="0" borderId="45" xfId="8" applyBorder="1" applyAlignment="1">
      <alignment horizontal="center" vertical="center"/>
    </xf>
    <xf numFmtId="0" fontId="21" fillId="2" borderId="3" xfId="8" applyFont="1" applyFill="1" applyBorder="1" applyAlignment="1">
      <alignment horizontal="center" vertical="center" wrapText="1"/>
    </xf>
    <xf numFmtId="0" fontId="21" fillId="2" borderId="23" xfId="8" applyFont="1" applyFill="1" applyBorder="1" applyAlignment="1">
      <alignment horizontal="center" vertical="center"/>
    </xf>
    <xf numFmtId="0" fontId="21" fillId="2" borderId="24" xfId="8" applyFont="1" applyFill="1" applyBorder="1" applyAlignment="1">
      <alignment horizontal="center" vertical="center"/>
    </xf>
    <xf numFmtId="0" fontId="21" fillId="2" borderId="22" xfId="8" applyFont="1" applyFill="1" applyBorder="1" applyAlignment="1">
      <alignment horizontal="center" vertical="center"/>
    </xf>
    <xf numFmtId="0" fontId="12" fillId="4" borderId="46" xfId="8" applyFill="1" applyBorder="1" applyAlignment="1">
      <alignment horizontal="left" vertical="top" wrapText="1"/>
    </xf>
    <xf numFmtId="0" fontId="12" fillId="4" borderId="47" xfId="8" applyFill="1" applyBorder="1" applyAlignment="1">
      <alignment horizontal="left" vertical="top" wrapText="1"/>
    </xf>
    <xf numFmtId="0" fontId="12" fillId="4" borderId="48" xfId="8" applyFill="1" applyBorder="1" applyAlignment="1">
      <alignment horizontal="left" vertical="top" wrapText="1"/>
    </xf>
    <xf numFmtId="0" fontId="12" fillId="4" borderId="49" xfId="8" applyFill="1" applyBorder="1" applyAlignment="1">
      <alignment horizontal="left" vertical="top" wrapText="1"/>
    </xf>
    <xf numFmtId="0" fontId="21" fillId="2" borderId="36" xfId="8" applyFont="1" applyFill="1" applyBorder="1" applyAlignment="1">
      <alignment horizontal="center" vertical="center" wrapText="1"/>
    </xf>
    <xf numFmtId="0" fontId="21" fillId="2" borderId="37" xfId="8" applyFont="1" applyFill="1" applyBorder="1" applyAlignment="1">
      <alignment horizontal="center" vertical="center" wrapText="1"/>
    </xf>
    <xf numFmtId="0" fontId="12" fillId="0" borderId="40" xfId="8" applyBorder="1" applyAlignment="1">
      <alignment horizontal="center" vertical="center" wrapText="1"/>
    </xf>
    <xf numFmtId="0" fontId="12" fillId="0" borderId="41" xfId="8" applyBorder="1" applyAlignment="1">
      <alignment horizontal="center" vertical="center" wrapText="1"/>
    </xf>
    <xf numFmtId="0" fontId="23" fillId="4" borderId="13" xfId="8" applyFont="1" applyFill="1" applyBorder="1" applyAlignment="1">
      <alignment horizontal="left" vertical="top" wrapText="1"/>
    </xf>
    <xf numFmtId="0" fontId="23" fillId="4" borderId="54" xfId="8" applyFont="1" applyFill="1" applyBorder="1" applyAlignment="1">
      <alignment horizontal="left" vertical="top" wrapText="1"/>
    </xf>
    <xf numFmtId="0" fontId="23" fillId="4" borderId="14" xfId="8" applyFont="1" applyFill="1" applyBorder="1" applyAlignment="1">
      <alignment horizontal="left" vertical="top" wrapText="1"/>
    </xf>
    <xf numFmtId="0" fontId="22" fillId="4" borderId="55" xfId="8" applyFont="1" applyFill="1" applyBorder="1" applyAlignment="1">
      <alignment horizontal="left" vertical="top" wrapText="1"/>
    </xf>
    <xf numFmtId="0" fontId="22" fillId="4" borderId="54" xfId="8" applyFont="1" applyFill="1" applyBorder="1" applyAlignment="1">
      <alignment horizontal="left" vertical="top" wrapText="1"/>
    </xf>
    <xf numFmtId="0" fontId="22" fillId="4" borderId="14" xfId="8" applyFont="1" applyFill="1" applyBorder="1" applyAlignment="1">
      <alignment horizontal="left" vertical="top" wrapText="1"/>
    </xf>
    <xf numFmtId="0" fontId="12" fillId="4" borderId="15" xfId="8" applyFill="1" applyBorder="1" applyAlignment="1">
      <alignment horizontal="left" vertical="top"/>
    </xf>
    <xf numFmtId="0" fontId="12" fillId="4" borderId="16" xfId="8" applyFill="1" applyBorder="1" applyAlignment="1">
      <alignment horizontal="left" vertical="top"/>
    </xf>
    <xf numFmtId="0" fontId="12" fillId="4" borderId="17" xfId="8" applyFill="1" applyBorder="1" applyAlignment="1">
      <alignment horizontal="left" vertical="top"/>
    </xf>
    <xf numFmtId="0" fontId="18" fillId="0" borderId="15" xfId="5" applyFill="1" applyBorder="1" applyAlignment="1">
      <alignment vertical="top" wrapText="1"/>
    </xf>
    <xf numFmtId="0" fontId="18" fillId="0" borderId="16" xfId="5" applyFill="1" applyBorder="1" applyAlignment="1">
      <alignment vertical="top" wrapText="1"/>
    </xf>
    <xf numFmtId="0" fontId="18" fillId="0" borderId="17" xfId="5" applyFill="1" applyBorder="1" applyAlignment="1">
      <alignment vertical="top" wrapText="1"/>
    </xf>
    <xf numFmtId="0" fontId="12" fillId="4" borderId="35" xfId="8" applyFill="1" applyBorder="1" applyAlignment="1">
      <alignment vertical="top" wrapText="1"/>
    </xf>
    <xf numFmtId="0" fontId="12" fillId="4" borderId="35" xfId="8" applyFont="1" applyFill="1" applyBorder="1" applyAlignment="1">
      <alignment vertical="top" wrapText="1"/>
    </xf>
    <xf numFmtId="0" fontId="12" fillId="4" borderId="35" xfId="8" applyFill="1" applyBorder="1" applyAlignment="1">
      <alignment vertical="top"/>
    </xf>
    <xf numFmtId="0" fontId="12" fillId="4" borderId="35" xfId="8" applyFont="1" applyFill="1" applyBorder="1" applyAlignment="1">
      <alignment vertical="top"/>
    </xf>
    <xf numFmtId="0" fontId="12" fillId="4" borderId="35" xfId="8" applyFill="1" applyBorder="1" applyAlignment="1">
      <alignment vertical="center"/>
    </xf>
    <xf numFmtId="0" fontId="12" fillId="4" borderId="18" xfId="8" applyFill="1" applyBorder="1" applyAlignment="1">
      <alignment vertical="center"/>
    </xf>
    <xf numFmtId="0" fontId="14" fillId="0" borderId="3" xfId="3" applyFont="1" applyBorder="1" applyAlignment="1">
      <alignment vertical="center"/>
    </xf>
    <xf numFmtId="0" fontId="13" fillId="2" borderId="28" xfId="3" applyFont="1" applyFill="1" applyBorder="1" applyAlignment="1">
      <alignment horizontal="center" vertical="center" wrapText="1"/>
    </xf>
    <xf numFmtId="0" fontId="13" fillId="2" borderId="4" xfId="3" applyFont="1" applyFill="1" applyBorder="1" applyAlignment="1">
      <alignment horizontal="center" vertical="center" wrapText="1"/>
    </xf>
    <xf numFmtId="0" fontId="13" fillId="2" borderId="29" xfId="3" applyFont="1" applyFill="1" applyBorder="1" applyAlignment="1">
      <alignment horizontal="center" vertical="center" wrapText="1"/>
    </xf>
    <xf numFmtId="0" fontId="13" fillId="2" borderId="31" xfId="3" applyFont="1" applyFill="1" applyBorder="1" applyAlignment="1">
      <alignment horizontal="center" vertical="center" wrapText="1"/>
    </xf>
    <xf numFmtId="0" fontId="13" fillId="2" borderId="21" xfId="3" applyFont="1" applyFill="1" applyBorder="1" applyAlignment="1">
      <alignment horizontal="center" vertical="center"/>
    </xf>
    <xf numFmtId="0" fontId="13" fillId="2" borderId="22" xfId="3" applyFont="1" applyFill="1" applyBorder="1" applyAlignment="1">
      <alignment horizontal="center" vertical="center"/>
    </xf>
    <xf numFmtId="0" fontId="14" fillId="0" borderId="23" xfId="3" applyFont="1" applyFill="1" applyBorder="1" applyAlignment="1">
      <alignment horizontal="left" vertical="center"/>
    </xf>
    <xf numFmtId="0" fontId="14" fillId="0" borderId="24" xfId="3" applyFont="1" applyFill="1" applyBorder="1">
      <alignment vertical="center"/>
    </xf>
    <xf numFmtId="0" fontId="14" fillId="0" borderId="25" xfId="3" applyFont="1" applyFill="1" applyBorder="1">
      <alignment vertical="center"/>
    </xf>
    <xf numFmtId="0" fontId="13" fillId="2" borderId="26" xfId="3" applyFont="1" applyFill="1" applyBorder="1" applyAlignment="1">
      <alignment horizontal="center" vertical="top"/>
    </xf>
    <xf numFmtId="0" fontId="13" fillId="2" borderId="17" xfId="3" applyFont="1" applyFill="1" applyBorder="1" applyAlignment="1">
      <alignment horizontal="center" vertical="top"/>
    </xf>
    <xf numFmtId="0" fontId="14" fillId="0" borderId="15" xfId="3" applyFont="1" applyFill="1" applyBorder="1" applyAlignment="1">
      <alignment horizontal="left" vertical="top" wrapText="1"/>
    </xf>
    <xf numFmtId="0" fontId="14" fillId="0" borderId="16" xfId="3" applyFont="1" applyFill="1" applyBorder="1">
      <alignment vertical="center"/>
    </xf>
    <xf numFmtId="0" fontId="14" fillId="0" borderId="27" xfId="3" applyFont="1" applyFill="1" applyBorder="1">
      <alignment vertical="center"/>
    </xf>
    <xf numFmtId="0" fontId="13" fillId="2" borderId="7" xfId="3" applyFont="1" applyFill="1" applyBorder="1" applyAlignment="1">
      <alignment horizontal="center" vertical="center"/>
    </xf>
    <xf numFmtId="0" fontId="13" fillId="2" borderId="30" xfId="3" applyFont="1" applyFill="1" applyBorder="1" applyAlignment="1">
      <alignment horizontal="center" vertical="center"/>
    </xf>
    <xf numFmtId="0" fontId="13" fillId="2" borderId="28" xfId="3" applyFont="1" applyFill="1" applyBorder="1" applyAlignment="1">
      <alignment horizontal="center" vertical="center"/>
    </xf>
    <xf numFmtId="0" fontId="13" fillId="2" borderId="4" xfId="3" applyFont="1" applyFill="1" applyBorder="1" applyAlignment="1">
      <alignment horizontal="center" vertical="center"/>
    </xf>
    <xf numFmtId="0" fontId="13" fillId="2" borderId="9" xfId="3" applyFont="1" applyFill="1" applyBorder="1" applyAlignment="1">
      <alignment horizontal="center" vertical="center" wrapText="1"/>
    </xf>
    <xf numFmtId="0" fontId="13" fillId="2" borderId="10" xfId="3" applyFont="1" applyFill="1" applyBorder="1" applyAlignment="1">
      <alignment horizontal="center" vertical="center" wrapText="1"/>
    </xf>
    <xf numFmtId="0" fontId="13" fillId="2" borderId="19" xfId="3" applyFont="1" applyFill="1" applyBorder="1" applyAlignment="1">
      <alignment horizontal="center" vertical="center"/>
    </xf>
    <xf numFmtId="0" fontId="13" fillId="2" borderId="11" xfId="3" applyFont="1" applyFill="1" applyBorder="1" applyAlignment="1">
      <alignment horizontal="center" vertical="center"/>
    </xf>
    <xf numFmtId="0" fontId="14" fillId="0" borderId="9" xfId="3" applyFont="1" applyFill="1" applyBorder="1" applyAlignment="1">
      <alignment horizontal="left" vertical="center"/>
    </xf>
    <xf numFmtId="0" fontId="14" fillId="0" borderId="10" xfId="3" applyFont="1" applyFill="1" applyBorder="1">
      <alignment vertical="center"/>
    </xf>
    <xf numFmtId="0" fontId="14" fillId="0" borderId="20" xfId="3" applyFont="1" applyFill="1" applyBorder="1">
      <alignment vertical="center"/>
    </xf>
    <xf numFmtId="0" fontId="13" fillId="2" borderId="7" xfId="3" applyFont="1" applyFill="1" applyBorder="1" applyAlignment="1">
      <alignment horizontal="center" vertical="center" wrapText="1"/>
    </xf>
    <xf numFmtId="0" fontId="13" fillId="2" borderId="8" xfId="3" applyFont="1" applyFill="1" applyBorder="1" applyAlignment="1">
      <alignment horizontal="center" vertical="center" wrapText="1"/>
    </xf>
    <xf numFmtId="0" fontId="13" fillId="2" borderId="13" xfId="3" applyFont="1" applyFill="1" applyBorder="1" applyAlignment="1">
      <alignment horizontal="center" vertical="center" wrapText="1"/>
    </xf>
    <xf numFmtId="0" fontId="13" fillId="2" borderId="1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9" xfId="3" applyFont="1" applyFill="1" applyBorder="1" applyAlignment="1">
      <alignment horizontal="center" vertical="center"/>
    </xf>
    <xf numFmtId="0" fontId="14" fillId="0" borderId="16" xfId="3" applyFont="1" applyFill="1" applyBorder="1" applyAlignment="1">
      <alignment horizontal="center" vertical="center"/>
    </xf>
    <xf numFmtId="14" fontId="14" fillId="0" borderId="15" xfId="3" applyNumberFormat="1" applyFont="1" applyFill="1" applyBorder="1" applyAlignment="1">
      <alignment horizontal="center" vertical="center"/>
    </xf>
    <xf numFmtId="14" fontId="14" fillId="0" borderId="16" xfId="3" applyNumberFormat="1" applyFont="1" applyFill="1" applyBorder="1" applyAlignment="1">
      <alignment horizontal="center" vertical="center"/>
    </xf>
    <xf numFmtId="14" fontId="14" fillId="0" borderId="17" xfId="3" applyNumberFormat="1" applyFont="1" applyFill="1" applyBorder="1" applyAlignment="1">
      <alignment horizontal="center" vertical="center"/>
    </xf>
    <xf numFmtId="0" fontId="16" fillId="3" borderId="3" xfId="0" applyFont="1" applyFill="1" applyBorder="1" applyAlignment="1">
      <alignment vertical="center" wrapText="1"/>
    </xf>
    <xf numFmtId="0" fontId="14" fillId="0" borderId="3" xfId="0" applyFont="1" applyBorder="1" applyAlignment="1" applyProtection="1">
      <alignment horizontal="center" vertical="center"/>
    </xf>
    <xf numFmtId="0" fontId="16" fillId="0" borderId="3" xfId="0" applyFont="1" applyFill="1" applyBorder="1" applyAlignment="1">
      <alignment vertical="center" wrapText="1"/>
    </xf>
    <xf numFmtId="0" fontId="14" fillId="0" borderId="3" xfId="0" applyFont="1" applyFill="1" applyBorder="1" applyAlignment="1" applyProtection="1">
      <alignment horizontal="center" vertical="center"/>
    </xf>
    <xf numFmtId="0" fontId="28" fillId="3" borderId="3" xfId="0" applyFont="1" applyFill="1" applyBorder="1" applyAlignment="1">
      <alignment vertical="center" wrapText="1"/>
    </xf>
    <xf numFmtId="0" fontId="26" fillId="0" borderId="3" xfId="0" applyFont="1" applyBorder="1" applyAlignment="1" applyProtection="1">
      <alignment horizontal="center" vertical="center"/>
    </xf>
    <xf numFmtId="0" fontId="28" fillId="3" borderId="35" xfId="0" applyFont="1" applyFill="1" applyBorder="1" applyAlignment="1">
      <alignment vertical="center" wrapText="1"/>
    </xf>
    <xf numFmtId="0" fontId="26" fillId="0" borderId="35" xfId="0" applyFont="1" applyBorder="1" applyAlignment="1" applyProtection="1">
      <alignment horizontal="center" vertical="center"/>
    </xf>
    <xf numFmtId="0" fontId="14" fillId="0" borderId="3" xfId="0" applyFont="1" applyBorder="1" applyAlignment="1" applyProtection="1">
      <alignment vertical="center"/>
    </xf>
    <xf numFmtId="0" fontId="14" fillId="0" borderId="3" xfId="0" applyFont="1" applyFill="1" applyBorder="1" applyAlignment="1" applyProtection="1">
      <alignment vertical="center"/>
    </xf>
    <xf numFmtId="0" fontId="14" fillId="0" borderId="33" xfId="0" applyFont="1" applyFill="1" applyBorder="1" applyAlignment="1" applyProtection="1">
      <alignment vertical="center" wrapText="1"/>
    </xf>
    <xf numFmtId="0" fontId="26" fillId="0" borderId="3" xfId="0" applyFont="1" applyBorder="1" applyAlignment="1" applyProtection="1">
      <alignment vertical="center"/>
    </xf>
    <xf numFmtId="0" fontId="26" fillId="0" borderId="33" xfId="0" applyFont="1" applyBorder="1" applyAlignment="1" applyProtection="1">
      <alignment vertical="center" wrapText="1"/>
    </xf>
    <xf numFmtId="0" fontId="26" fillId="0" borderId="35" xfId="0" applyFont="1" applyBorder="1" applyAlignment="1" applyProtection="1">
      <alignment vertical="center"/>
    </xf>
    <xf numFmtId="0" fontId="26" fillId="0" borderId="18" xfId="0" applyFont="1" applyBorder="1" applyAlignment="1" applyProtection="1">
      <alignment vertical="center" wrapText="1"/>
    </xf>
    <xf numFmtId="0" fontId="26" fillId="0" borderId="0" xfId="3" applyFont="1" applyAlignment="1">
      <alignment vertical="center"/>
    </xf>
    <xf numFmtId="0" fontId="18" fillId="5" borderId="23" xfId="5" applyFill="1" applyBorder="1" applyAlignment="1">
      <alignment vertical="top" wrapText="1"/>
    </xf>
    <xf numFmtId="0" fontId="18" fillId="5" borderId="24" xfId="5" applyFill="1" applyBorder="1" applyAlignment="1">
      <alignment vertical="top" wrapText="1"/>
    </xf>
    <xf numFmtId="0" fontId="18" fillId="5" borderId="22" xfId="5" applyFill="1" applyBorder="1" applyAlignment="1">
      <alignment vertical="top" wrapText="1"/>
    </xf>
  </cellXfs>
  <cellStyles count="14">
    <cellStyle name="ハイパーリンク" xfId="5" builtinId="8"/>
    <cellStyle name="ハイパーリンク 2" xfId="6"/>
    <cellStyle name="ハイパーリンク 3" xfId="10"/>
    <cellStyle name="標準" xfId="0" builtinId="0"/>
    <cellStyle name="標準 12" xfId="13"/>
    <cellStyle name="標準 2" xfId="2"/>
    <cellStyle name="標準 2 2" xfId="12"/>
    <cellStyle name="標準 3" xfId="4"/>
    <cellStyle name="標準 4" xfId="1"/>
    <cellStyle name="標準 5" xfId="7"/>
    <cellStyle name="標準 6" xfId="8"/>
    <cellStyle name="標準 7" xfId="11"/>
    <cellStyle name="標準 8 2" xfId="9"/>
    <cellStyle name="㼿㼿" xfId="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K41"/>
  <sheetViews>
    <sheetView topLeftCell="A10" workbookViewId="0">
      <selection activeCell="K19" sqref="K19"/>
    </sheetView>
  </sheetViews>
  <sheetFormatPr defaultRowHeight="13.2"/>
  <cols>
    <col min="2" max="2" width="32.88671875" customWidth="1"/>
    <col min="3" max="3" width="17.33203125" customWidth="1"/>
    <col min="4" max="4" width="51.109375" bestFit="1" customWidth="1"/>
  </cols>
  <sheetData>
    <row r="3" spans="2:11">
      <c r="I3" t="s">
        <v>105</v>
      </c>
    </row>
    <row r="4" spans="2:11" ht="13.8">
      <c r="B4" s="1" t="s">
        <v>0</v>
      </c>
      <c r="C4" s="1" t="s">
        <v>1</v>
      </c>
      <c r="D4" s="1" t="s">
        <v>2</v>
      </c>
    </row>
    <row r="5" spans="2:11" ht="13.8">
      <c r="B5" s="2" t="s">
        <v>3</v>
      </c>
      <c r="C5" s="2" t="s">
        <v>76</v>
      </c>
      <c r="D5" s="3" t="s">
        <v>4</v>
      </c>
      <c r="I5" t="s">
        <v>93</v>
      </c>
      <c r="K5" t="s">
        <v>108</v>
      </c>
    </row>
    <row r="6" spans="2:11" ht="13.8">
      <c r="B6" s="2" t="s">
        <v>5</v>
      </c>
      <c r="C6" s="2" t="s">
        <v>77</v>
      </c>
      <c r="D6" s="3" t="s">
        <v>6</v>
      </c>
    </row>
    <row r="7" spans="2:11" ht="13.8">
      <c r="B7" s="2" t="s">
        <v>7</v>
      </c>
      <c r="C7" s="3"/>
      <c r="D7" s="3" t="s">
        <v>8</v>
      </c>
      <c r="I7" t="s">
        <v>94</v>
      </c>
    </row>
    <row r="8" spans="2:11" ht="13.8">
      <c r="B8" s="2" t="s">
        <v>9</v>
      </c>
      <c r="C8" s="2" t="s">
        <v>78</v>
      </c>
      <c r="D8" s="3" t="s">
        <v>10</v>
      </c>
      <c r="I8" t="s">
        <v>95</v>
      </c>
    </row>
    <row r="9" spans="2:11" ht="13.8">
      <c r="B9" s="2" t="s">
        <v>11</v>
      </c>
      <c r="C9" s="2" t="s">
        <v>79</v>
      </c>
      <c r="D9" s="3" t="s">
        <v>12</v>
      </c>
      <c r="I9" t="s">
        <v>96</v>
      </c>
    </row>
    <row r="10" spans="2:11" ht="13.8">
      <c r="B10" s="2" t="s">
        <v>13</v>
      </c>
      <c r="C10" s="3"/>
      <c r="D10" s="3" t="s">
        <v>14</v>
      </c>
    </row>
    <row r="11" spans="2:11" ht="13.8">
      <c r="B11" s="2" t="s">
        <v>15</v>
      </c>
      <c r="C11" s="3"/>
      <c r="D11" s="3" t="s">
        <v>16</v>
      </c>
    </row>
    <row r="12" spans="2:11" ht="13.8">
      <c r="B12" s="2" t="s">
        <v>17</v>
      </c>
      <c r="C12" s="2" t="s">
        <v>80</v>
      </c>
      <c r="D12" s="3" t="s">
        <v>18</v>
      </c>
      <c r="I12" t="s">
        <v>98</v>
      </c>
      <c r="J12" t="s">
        <v>91</v>
      </c>
    </row>
    <row r="13" spans="2:11" ht="13.8">
      <c r="B13" s="2" t="s">
        <v>19</v>
      </c>
      <c r="C13" s="2" t="s">
        <v>81</v>
      </c>
      <c r="D13" s="3" t="s">
        <v>20</v>
      </c>
      <c r="I13" t="s">
        <v>90</v>
      </c>
      <c r="J13" t="s">
        <v>97</v>
      </c>
    </row>
    <row r="14" spans="2:11" ht="13.8">
      <c r="B14" s="2" t="s">
        <v>21</v>
      </c>
      <c r="C14" s="3"/>
      <c r="D14" s="3" t="s">
        <v>22</v>
      </c>
    </row>
    <row r="15" spans="2:11" ht="13.8">
      <c r="B15" s="2" t="s">
        <v>23</v>
      </c>
      <c r="C15" s="3"/>
      <c r="D15" s="3" t="s">
        <v>24</v>
      </c>
    </row>
    <row r="16" spans="2:11" ht="13.8">
      <c r="B16" s="2" t="s">
        <v>25</v>
      </c>
      <c r="C16" s="3"/>
      <c r="D16" s="3" t="s">
        <v>26</v>
      </c>
      <c r="I16" t="s">
        <v>99</v>
      </c>
    </row>
    <row r="17" spans="2:11" ht="13.8">
      <c r="B17" s="2" t="s">
        <v>27</v>
      </c>
      <c r="C17" s="2" t="s">
        <v>82</v>
      </c>
      <c r="D17" s="3" t="s">
        <v>28</v>
      </c>
      <c r="I17" t="s">
        <v>27</v>
      </c>
    </row>
    <row r="18" spans="2:11" ht="13.8">
      <c r="B18" s="2" t="s">
        <v>29</v>
      </c>
      <c r="C18" s="3"/>
      <c r="D18" s="3" t="s">
        <v>30</v>
      </c>
    </row>
    <row r="19" spans="2:11" ht="13.8">
      <c r="B19" s="2" t="s">
        <v>31</v>
      </c>
      <c r="C19" s="2" t="s">
        <v>83</v>
      </c>
      <c r="D19" s="3" t="s">
        <v>32</v>
      </c>
      <c r="I19" t="s">
        <v>107</v>
      </c>
      <c r="K19" t="s">
        <v>106</v>
      </c>
    </row>
    <row r="20" spans="2:11" ht="13.8">
      <c r="B20" s="2" t="s">
        <v>33</v>
      </c>
      <c r="C20" s="3"/>
      <c r="D20" s="3" t="s">
        <v>34</v>
      </c>
      <c r="I20" t="s">
        <v>100</v>
      </c>
    </row>
    <row r="21" spans="2:11" ht="13.8">
      <c r="B21" s="2" t="s">
        <v>35</v>
      </c>
      <c r="C21" s="3"/>
      <c r="D21" s="3" t="s">
        <v>36</v>
      </c>
    </row>
    <row r="22" spans="2:11" ht="13.8">
      <c r="B22" s="2" t="s">
        <v>37</v>
      </c>
      <c r="C22" s="3"/>
      <c r="D22" s="3" t="s">
        <v>38</v>
      </c>
    </row>
    <row r="23" spans="2:11" ht="13.8">
      <c r="B23" s="2" t="s">
        <v>39</v>
      </c>
      <c r="C23" s="3"/>
      <c r="D23" s="3" t="s">
        <v>40</v>
      </c>
    </row>
    <row r="24" spans="2:11" ht="13.8">
      <c r="B24" s="2" t="s">
        <v>41</v>
      </c>
      <c r="C24" s="3"/>
      <c r="D24" s="3" t="s">
        <v>42</v>
      </c>
    </row>
    <row r="25" spans="2:11" ht="24">
      <c r="B25" s="2" t="s">
        <v>43</v>
      </c>
      <c r="C25" s="2" t="s">
        <v>84</v>
      </c>
      <c r="D25" s="3" t="s">
        <v>44</v>
      </c>
      <c r="I25" t="s">
        <v>101</v>
      </c>
      <c r="J25" t="s">
        <v>92</v>
      </c>
    </row>
    <row r="26" spans="2:11" ht="13.8">
      <c r="B26" s="2" t="s">
        <v>45</v>
      </c>
      <c r="C26" s="3"/>
      <c r="D26" s="3" t="s">
        <v>46</v>
      </c>
    </row>
    <row r="27" spans="2:11" ht="13.8">
      <c r="B27" s="2" t="s">
        <v>47</v>
      </c>
      <c r="C27" s="3"/>
      <c r="D27" s="3" t="s">
        <v>48</v>
      </c>
    </row>
    <row r="28" spans="2:11" ht="13.8">
      <c r="B28" s="2" t="s">
        <v>49</v>
      </c>
      <c r="C28" s="3"/>
      <c r="D28" s="3" t="s">
        <v>50</v>
      </c>
    </row>
    <row r="29" spans="2:11" ht="13.8">
      <c r="B29" s="2" t="s">
        <v>51</v>
      </c>
      <c r="C29" s="2" t="s">
        <v>85</v>
      </c>
      <c r="D29" s="3" t="s">
        <v>52</v>
      </c>
      <c r="I29" t="s">
        <v>51</v>
      </c>
    </row>
    <row r="30" spans="2:11" ht="13.8">
      <c r="B30" s="2" t="s">
        <v>53</v>
      </c>
      <c r="C30" s="2" t="s">
        <v>86</v>
      </c>
      <c r="D30" s="3" t="s">
        <v>54</v>
      </c>
      <c r="I30" t="s">
        <v>102</v>
      </c>
    </row>
    <row r="31" spans="2:11" ht="13.8">
      <c r="B31" s="2" t="s">
        <v>55</v>
      </c>
      <c r="C31" s="2" t="s">
        <v>87</v>
      </c>
      <c r="D31" s="3" t="s">
        <v>56</v>
      </c>
    </row>
    <row r="32" spans="2:11" ht="13.8">
      <c r="B32" s="2" t="s">
        <v>57</v>
      </c>
      <c r="C32" s="3"/>
      <c r="D32" s="3" t="s">
        <v>18</v>
      </c>
      <c r="K32" t="s">
        <v>109</v>
      </c>
    </row>
    <row r="33" spans="2:9" ht="24">
      <c r="B33" s="2" t="s">
        <v>58</v>
      </c>
      <c r="C33" s="3"/>
      <c r="D33" s="3" t="s">
        <v>59</v>
      </c>
      <c r="I33" t="s">
        <v>103</v>
      </c>
    </row>
    <row r="34" spans="2:9" ht="13.8">
      <c r="B34" s="2" t="s">
        <v>60</v>
      </c>
      <c r="C34" s="2" t="s">
        <v>88</v>
      </c>
      <c r="D34" s="3" t="s">
        <v>61</v>
      </c>
      <c r="I34" t="s">
        <v>103</v>
      </c>
    </row>
    <row r="35" spans="2:9" ht="24">
      <c r="B35" s="2" t="s">
        <v>62</v>
      </c>
      <c r="C35" s="3"/>
      <c r="D35" s="3" t="s">
        <v>63</v>
      </c>
      <c r="I35" t="s">
        <v>104</v>
      </c>
    </row>
    <row r="36" spans="2:9" ht="24">
      <c r="B36" s="2" t="s">
        <v>64</v>
      </c>
      <c r="C36" s="2" t="s">
        <v>89</v>
      </c>
      <c r="D36" s="3" t="s">
        <v>65</v>
      </c>
      <c r="I36" t="s">
        <v>104</v>
      </c>
    </row>
    <row r="37" spans="2:9" ht="13.8">
      <c r="B37" s="2" t="s">
        <v>66</v>
      </c>
      <c r="C37" s="3"/>
      <c r="D37" s="3" t="s">
        <v>67</v>
      </c>
    </row>
    <row r="38" spans="2:9" ht="13.8">
      <c r="B38" s="2" t="s">
        <v>68</v>
      </c>
      <c r="C38" s="3"/>
      <c r="D38" s="3" t="s">
        <v>69</v>
      </c>
    </row>
    <row r="39" spans="2:9" ht="13.8">
      <c r="B39" s="2" t="s">
        <v>70</v>
      </c>
      <c r="C39" s="3"/>
      <c r="D39" s="3" t="s">
        <v>71</v>
      </c>
    </row>
    <row r="40" spans="2:9" ht="13.8">
      <c r="B40" s="2" t="s">
        <v>72</v>
      </c>
      <c r="C40" s="3"/>
      <c r="D40" s="3" t="s">
        <v>73</v>
      </c>
    </row>
    <row r="41" spans="2:9" ht="13.8">
      <c r="B41" s="2" t="s">
        <v>74</v>
      </c>
      <c r="C41" s="3"/>
      <c r="D41" s="3" t="s">
        <v>75</v>
      </c>
      <c r="I41" t="s">
        <v>74</v>
      </c>
    </row>
  </sheetData>
  <phoneticPr fontId="8"/>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0"/>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milscm4.merge_dpc_ff1_a006050</v>
      </c>
    </row>
    <row r="3" spans="1:47" ht="18" thickBot="1">
      <c r="B3" s="9"/>
      <c r="C3" s="9"/>
      <c r="D3" s="9"/>
      <c r="E3" s="9"/>
      <c r="F3" s="9"/>
      <c r="G3" s="9"/>
      <c r="H3" s="9"/>
      <c r="I3" s="9"/>
      <c r="J3" s="9"/>
      <c r="K3" s="9"/>
      <c r="L3" s="9"/>
      <c r="M3" s="10"/>
      <c r="N3" s="9"/>
      <c r="Q3" s="6" t="str">
        <f>"ADD CONSTRAINT "&amp;D$8&amp;"_pkey"</f>
        <v>ADD CONSTRAINT merge_dpc_ff1_a006050_pkey</v>
      </c>
    </row>
    <row r="4" spans="1:47">
      <c r="B4" s="177" t="s">
        <v>133</v>
      </c>
      <c r="C4" s="178"/>
      <c r="D4" s="179" t="str">
        <f>VLOOKUP(D7,エンティティ一覧!A1:'エンティティ一覧'!AQ10060,13,FALSE)</f>
        <v>ENT_C1_08</v>
      </c>
      <c r="E4" s="180"/>
      <c r="F4" s="180"/>
      <c r="G4" s="180"/>
      <c r="H4" s="180"/>
      <c r="I4" s="180"/>
      <c r="J4" s="180"/>
      <c r="K4" s="180"/>
      <c r="L4" s="180"/>
      <c r="M4" s="181"/>
      <c r="R4" s="6" t="s">
        <v>176</v>
      </c>
    </row>
    <row r="5" spans="1:47">
      <c r="B5" s="161" t="s">
        <v>112</v>
      </c>
      <c r="C5" s="162"/>
      <c r="D5" s="163" t="str">
        <f>VLOOKUP(D7,エンティティ一覧!A1:'エンティティ一覧'!AQ10060,2,FALSE)</f>
        <v>SA_C1</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v>
      </c>
      <c r="E6" s="164"/>
      <c r="F6" s="164"/>
      <c r="G6" s="164"/>
      <c r="H6" s="164"/>
      <c r="I6" s="164"/>
      <c r="J6" s="164"/>
      <c r="K6" s="164"/>
      <c r="L6" s="164"/>
      <c r="M6" s="165"/>
      <c r="T6" s="6" t="s">
        <v>1695</v>
      </c>
    </row>
    <row r="7" spans="1:47">
      <c r="B7" s="161" t="s">
        <v>114</v>
      </c>
      <c r="C7" s="162"/>
      <c r="D7" s="163" t="s">
        <v>1704</v>
      </c>
      <c r="E7" s="164"/>
      <c r="F7" s="164"/>
      <c r="G7" s="164"/>
      <c r="H7" s="164"/>
      <c r="I7" s="164"/>
      <c r="J7" s="164"/>
      <c r="K7" s="164"/>
      <c r="L7" s="164"/>
      <c r="M7" s="165"/>
      <c r="T7" s="6" t="s">
        <v>1697</v>
      </c>
    </row>
    <row r="8" spans="1:47">
      <c r="B8" s="161" t="s">
        <v>115</v>
      </c>
      <c r="C8" s="162"/>
      <c r="D8" s="163" t="s">
        <v>1701</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二次利用DBのDPC調査データ_様式1_診断情報_続発症テーブルについて、バックアップスキーマを含めて結合する。</v>
      </c>
      <c r="E9" s="169"/>
      <c r="F9" s="169"/>
      <c r="G9" s="169"/>
      <c r="H9" s="169"/>
      <c r="I9" s="169"/>
      <c r="J9" s="169"/>
      <c r="K9" s="169"/>
      <c r="L9" s="169"/>
      <c r="M9" s="170"/>
      <c r="P9" s="6" t="str">
        <f>"ALTER TABLE milscm4."&amp;D$8&amp;" OWNER TO pgappl11;"</f>
        <v>ALTER TABLE milscm4.merge_dpc_ff1_a006050 OWNER TO pgappl11;</v>
      </c>
    </row>
    <row r="10" spans="1:47">
      <c r="B10" s="11"/>
      <c r="C10" s="11"/>
      <c r="D10" s="9"/>
      <c r="E10" s="9"/>
      <c r="F10" s="9"/>
      <c r="G10" s="9"/>
      <c r="H10" s="9"/>
      <c r="I10" s="9"/>
      <c r="J10" s="9"/>
      <c r="K10" s="9"/>
      <c r="L10" s="9"/>
      <c r="M10" s="10"/>
      <c r="N10" s="9"/>
      <c r="P10" s="6" t="str">
        <f>"GRANT ALL ON TABLE milscm4."&amp;D$8&amp;" TO pgappl11;"</f>
        <v>GRANT ALL ON TABLE milscm4.merge_dpc_ff1_a006050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milscm4.merge_dpc_ff1_a006050</v>
      </c>
      <c r="AF12" s="156" t="s">
        <v>480</v>
      </c>
      <c r="AG12" s="156"/>
      <c r="AH12" s="156"/>
      <c r="AJ12" s="6" t="str">
        <f>"INSERT INTO milscm4."&amp;$D$8</f>
        <v>INSERT INTO milscm4.merge_dpc_ff1_a006050</v>
      </c>
      <c r="AO12" s="6" t="str">
        <f>"INSERT INTO milscm4."&amp;$D$8</f>
        <v>INSERT INTO milscm4.merge_dpc_ff1_a006050</v>
      </c>
      <c r="AT12" s="6" t="str">
        <f>"INSERT INTO milscm4."&amp;$D$8</f>
        <v>INSERT INTO milscm4.merge_dpc_ff1_a006050</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2" si="0">IF(L14="○","NOT NULL","")</f>
        <v>NOT NULL</v>
      </c>
      <c r="W14" s="6" t="str">
        <f t="shared" ref="W14:W32" si="1">"-- "&amp;C14</f>
        <v>-- 取込年月</v>
      </c>
      <c r="X14" s="6"/>
      <c r="AF14" s="50"/>
      <c r="AG14" s="50"/>
      <c r="AH14" s="50"/>
      <c r="AK14" s="22" t="str">
        <f t="shared" ref="AK14:AK17" si="2">IF(CHOOSE(MATCH(AK$11,$AF$11:$AH$11,0),$AF14,$AG14,$AH14)="〇",IF($B14&lt;&gt;1,",Null","Null"),IF($B14&lt;&gt;1,","&amp;$D14,$D14))</f>
        <v>torikomi_ym</v>
      </c>
      <c r="AP14" s="22" t="str">
        <f t="shared" ref="AP14:AP17" si="3">IF(CHOOSE(MATCH(AP$11,$AF$11:$AH$11,0),$AF14,$AG14,$AH14)="〇",IF($B14&lt;&gt;1,",Null","Null"),IF($B14&lt;&gt;1,","&amp;$D14,$D14))</f>
        <v>torikomi_ym</v>
      </c>
      <c r="AU14" s="22" t="str">
        <f t="shared" ref="AU14:AU17" si="4">IF(CHOOSE(MATCH(AU$11,$AF$11:$AH$11,0),$AF14,$AG14,$AH14)="〇",IF($B14&lt;&gt;1,",Null","Null"),IF($B14&lt;&gt;1,","&amp;$D14,$D14))</f>
        <v>torikomi_ym</v>
      </c>
    </row>
    <row r="15" spans="1:47" s="22" customFormat="1">
      <c r="A15" s="6"/>
      <c r="B15" s="14">
        <f t="shared" ref="B15:B30" si="5">ROW()-13</f>
        <v>2</v>
      </c>
      <c r="C15" s="15" t="s">
        <v>162</v>
      </c>
      <c r="D15" s="15" t="s">
        <v>136</v>
      </c>
      <c r="E15" s="17"/>
      <c r="F15" s="16" t="s">
        <v>129</v>
      </c>
      <c r="G15" s="17">
        <v>10</v>
      </c>
      <c r="H15" s="17" t="str">
        <f t="shared" ref="H15:H32" si="6">IF(F15="フラグ","boolean",IF(F15="文字列","text",IF(F15="整数","integer",IF(F15="実数","numeric",""))))</f>
        <v>integer</v>
      </c>
      <c r="I15" s="17">
        <f t="shared" ref="I15:I32" si="7">IF(H15="boolean",1,IF(H15="text",IF(G15&lt;=126,1+(G15*3),4+(G15*3)),IF(H15="integer",4,IF(H15="numeric",3+CEILING(G15/4*2,2),0))))</f>
        <v>4</v>
      </c>
      <c r="J15" s="18"/>
      <c r="K15" s="21"/>
      <c r="L15" s="19"/>
      <c r="M15" s="20" t="s">
        <v>415</v>
      </c>
      <c r="P15" s="6"/>
      <c r="Q15" s="6"/>
      <c r="R15" s="6"/>
      <c r="S15" s="6" t="str">
        <f t="shared" ref="S15:S32" si="8">IF(B15&lt;&gt;1,","&amp;D15,D15)</f>
        <v>,mil_karute_id</v>
      </c>
      <c r="T15" s="6" t="str">
        <f t="shared" ref="T15:T32" si="9">UPPER(H15)</f>
        <v>INTEGER</v>
      </c>
      <c r="U15" s="6" t="str">
        <f t="shared" ref="U15:U32" si="10">IF(K15&lt;&gt;"","default "&amp;IF(H15="text","'"&amp;K15&amp;"'",K15),"")</f>
        <v/>
      </c>
      <c r="V15" s="6" t="str">
        <f t="shared" si="0"/>
        <v/>
      </c>
      <c r="W15" s="6" t="str">
        <f t="shared" si="1"/>
        <v>-- 千年カルテID</v>
      </c>
      <c r="X15" s="6"/>
      <c r="AF15" s="50"/>
      <c r="AG15" s="50"/>
      <c r="AH15" s="50"/>
      <c r="AK15" s="22" t="str">
        <f t="shared" si="2"/>
        <v>,mil_karute_id</v>
      </c>
      <c r="AP15" s="22" t="str">
        <f t="shared" si="3"/>
        <v>,mil_karute_id</v>
      </c>
      <c r="AU15" s="22" t="str">
        <f t="shared" si="4"/>
        <v>,mil_karute_id</v>
      </c>
    </row>
    <row r="16" spans="1:47" s="22" customFormat="1" ht="34.799999999999997">
      <c r="A16" s="6"/>
      <c r="B16" s="14">
        <f t="shared" si="5"/>
        <v>3</v>
      </c>
      <c r="C16" s="25" t="s">
        <v>161</v>
      </c>
      <c r="D16" s="25" t="s">
        <v>468</v>
      </c>
      <c r="E16" s="16" t="s">
        <v>137</v>
      </c>
      <c r="F16" s="16" t="s">
        <v>183</v>
      </c>
      <c r="G16" s="16">
        <v>9</v>
      </c>
      <c r="H16" s="17" t="str">
        <f t="shared" si="6"/>
        <v>text</v>
      </c>
      <c r="I16" s="17">
        <f t="shared" si="7"/>
        <v>28</v>
      </c>
      <c r="J16" s="26"/>
      <c r="K16" s="27"/>
      <c r="L16" s="28" t="s">
        <v>137</v>
      </c>
      <c r="M16" s="29" t="s">
        <v>416</v>
      </c>
      <c r="P16" s="6"/>
      <c r="Q16" s="6"/>
      <c r="R16" s="6"/>
      <c r="S16" s="6" t="str">
        <f t="shared" si="8"/>
        <v>,facility_id</v>
      </c>
      <c r="T16" s="6" t="str">
        <f t="shared" si="9"/>
        <v>TEXT</v>
      </c>
      <c r="U16" s="6" t="str">
        <f t="shared" si="10"/>
        <v/>
      </c>
      <c r="V16" s="6" t="str">
        <f t="shared" si="0"/>
        <v>NOT NULL</v>
      </c>
      <c r="W16" s="6" t="str">
        <f t="shared" si="1"/>
        <v>-- 施設ID</v>
      </c>
      <c r="X16" s="6"/>
      <c r="AF16" s="50"/>
      <c r="AG16" s="50"/>
      <c r="AH16" s="50"/>
      <c r="AK16" s="22" t="str">
        <f t="shared" si="2"/>
        <v>,facility_id</v>
      </c>
      <c r="AP16" s="22" t="str">
        <f t="shared" si="3"/>
        <v>,facility_id</v>
      </c>
      <c r="AU16" s="22" t="str">
        <f t="shared" si="4"/>
        <v>,facility_id</v>
      </c>
    </row>
    <row r="17" spans="1:47" s="22" customFormat="1" ht="69.599999999999994">
      <c r="A17" s="6"/>
      <c r="B17" s="14">
        <f t="shared" si="5"/>
        <v>4</v>
      </c>
      <c r="C17" s="15" t="s">
        <v>417</v>
      </c>
      <c r="D17" s="15" t="s">
        <v>469</v>
      </c>
      <c r="E17" s="17" t="s">
        <v>137</v>
      </c>
      <c r="F17" s="16" t="s">
        <v>183</v>
      </c>
      <c r="G17" s="17">
        <v>6</v>
      </c>
      <c r="H17" s="17" t="str">
        <f t="shared" si="6"/>
        <v>text</v>
      </c>
      <c r="I17" s="17">
        <f t="shared" si="7"/>
        <v>19</v>
      </c>
      <c r="J17" s="18"/>
      <c r="K17" s="21"/>
      <c r="L17" s="19" t="s">
        <v>137</v>
      </c>
      <c r="M17" s="20" t="s">
        <v>518</v>
      </c>
      <c r="P17" s="6"/>
      <c r="Q17" s="6"/>
      <c r="R17" s="6"/>
      <c r="S17" s="6" t="str">
        <f t="shared" si="8"/>
        <v>,shinryo_ym</v>
      </c>
      <c r="T17" s="6" t="str">
        <f t="shared" si="9"/>
        <v>TEXT</v>
      </c>
      <c r="U17" s="6" t="str">
        <f t="shared" si="10"/>
        <v/>
      </c>
      <c r="V17" s="6" t="str">
        <f t="shared" si="0"/>
        <v>NOT NULL</v>
      </c>
      <c r="W17" s="6" t="str">
        <f t="shared" si="1"/>
        <v>-- 診療年月</v>
      </c>
      <c r="X17" s="6"/>
      <c r="AF17" s="50"/>
      <c r="AG17" s="50"/>
      <c r="AH17" s="50"/>
      <c r="AK17" s="22" t="str">
        <f t="shared" si="2"/>
        <v>,shinryo_ym</v>
      </c>
      <c r="AP17" s="22" t="str">
        <f t="shared" si="3"/>
        <v>,shinryo_ym</v>
      </c>
      <c r="AU17" s="22" t="str">
        <f t="shared" si="4"/>
        <v>,shinryo_ym</v>
      </c>
    </row>
    <row r="18" spans="1:47" s="22" customFormat="1">
      <c r="A18" s="6"/>
      <c r="B18" s="14">
        <f>ROW()-13</f>
        <v>5</v>
      </c>
      <c r="C18" s="25" t="s">
        <v>483</v>
      </c>
      <c r="D18" s="25" t="s">
        <v>160</v>
      </c>
      <c r="E18" s="16"/>
      <c r="F18" s="16" t="s">
        <v>183</v>
      </c>
      <c r="G18" s="16">
        <v>3</v>
      </c>
      <c r="H18" s="17" t="str">
        <f t="shared" si="6"/>
        <v>text</v>
      </c>
      <c r="I18" s="17">
        <f t="shared" si="7"/>
        <v>10</v>
      </c>
      <c r="J18" s="26"/>
      <c r="K18" s="27" t="s">
        <v>419</v>
      </c>
      <c r="L18" s="28" t="s">
        <v>137</v>
      </c>
      <c r="M18" s="29" t="s">
        <v>420</v>
      </c>
      <c r="P18" s="6"/>
      <c r="Q18" s="6"/>
      <c r="R18" s="6"/>
      <c r="S18" s="6" t="str">
        <f t="shared" si="8"/>
        <v>,data_type</v>
      </c>
      <c r="T18" s="6" t="str">
        <f t="shared" si="9"/>
        <v>TEXT</v>
      </c>
      <c r="U18" s="6" t="str">
        <f t="shared" si="10"/>
        <v>default 'DPC'</v>
      </c>
      <c r="V18" s="6" t="str">
        <f t="shared" si="0"/>
        <v>NOT NULL</v>
      </c>
      <c r="W18" s="6" t="str">
        <f t="shared" si="1"/>
        <v>-- データ種別</v>
      </c>
      <c r="X18" s="6"/>
      <c r="AF18" s="50"/>
      <c r="AG18" s="50"/>
      <c r="AH18" s="50"/>
      <c r="AK18" s="22" t="str">
        <f>IF(CHOOSE(MATCH(AK$11,$AF$11:$AH$11,0),$AF18,$AG18,$AH18)="〇",IF($B18&lt;&gt;1,",Null","Null"),IF($B18&lt;&gt;1,","&amp;$D18,$D18))</f>
        <v>,data_type</v>
      </c>
      <c r="AP18" s="22" t="str">
        <f>IF(CHOOSE(MATCH(AP$11,$AF$11:$AH$11,0),$AF18,$AG18,$AH18)="〇",IF($B18&lt;&gt;1,",Null","Null"),IF($B18&lt;&gt;1,","&amp;$D18,$D18))</f>
        <v>,data_type</v>
      </c>
      <c r="AU18" s="22" t="str">
        <f>IF(CHOOSE(MATCH(AU$11,$AF$11:$AH$11,0),$AF18,$AG18,$AH18)="〇",IF($B18&lt;&gt;1,",Null","Null"),IF($B18&lt;&gt;1,","&amp;$D18,$D18))</f>
        <v>,data_type</v>
      </c>
    </row>
    <row r="19" spans="1:47" s="22" customFormat="1">
      <c r="A19" s="6"/>
      <c r="B19" s="14">
        <f t="shared" si="5"/>
        <v>6</v>
      </c>
      <c r="C19" s="15" t="s">
        <v>421</v>
      </c>
      <c r="D19" s="15" t="s">
        <v>470</v>
      </c>
      <c r="E19" s="17" t="s">
        <v>137</v>
      </c>
      <c r="F19" s="16" t="s">
        <v>183</v>
      </c>
      <c r="G19" s="17">
        <v>10</v>
      </c>
      <c r="H19" s="17" t="str">
        <f t="shared" si="6"/>
        <v>text</v>
      </c>
      <c r="I19" s="17">
        <f t="shared" si="7"/>
        <v>31</v>
      </c>
      <c r="J19" s="18"/>
      <c r="K19" s="21"/>
      <c r="L19" s="19" t="s">
        <v>137</v>
      </c>
      <c r="M19" s="20"/>
      <c r="P19" s="6"/>
      <c r="Q19" s="6"/>
      <c r="R19" s="6"/>
      <c r="S19" s="6" t="str">
        <f t="shared" si="8"/>
        <v>,shikibetsu_no</v>
      </c>
      <c r="T19" s="6" t="str">
        <f t="shared" si="9"/>
        <v>TEXT</v>
      </c>
      <c r="U19" s="6" t="str">
        <f t="shared" si="10"/>
        <v/>
      </c>
      <c r="V19" s="6" t="str">
        <f t="shared" si="0"/>
        <v>NOT NULL</v>
      </c>
      <c r="W19" s="6" t="str">
        <f t="shared" si="1"/>
        <v>-- データ識別番号</v>
      </c>
      <c r="X19" s="6"/>
      <c r="AF19" s="50"/>
      <c r="AG19" s="50"/>
      <c r="AH19" s="50"/>
      <c r="AK19" s="22" t="str">
        <f t="shared" ref="AK19:AK32" si="11">IF(CHOOSE(MATCH(AK$11,$AF$11:$AH$11,0),$AF19,$AG19,$AH19)="〇",IF($B19&lt;&gt;1,",Null","Null"),IF($B19&lt;&gt;1,","&amp;$D19,$D19))</f>
        <v>,shikibetsu_no</v>
      </c>
      <c r="AP19" s="22" t="str">
        <f t="shared" ref="AP19:AP32" si="12">IF(CHOOSE(MATCH(AP$11,$AF$11:$AH$11,0),$AF19,$AG19,$AH19)="〇",IF($B19&lt;&gt;1,",Null","Null"),IF($B19&lt;&gt;1,","&amp;$D19,$D19))</f>
        <v>,shikibetsu_no</v>
      </c>
      <c r="AU19" s="22" t="str">
        <f t="shared" ref="AU19:AU32" si="13">IF(CHOOSE(MATCH(AU$11,$AF$11:$AH$11,0),$AF19,$AG19,$AH19)="〇",IF($B19&lt;&gt;1,",Null","Null"),IF($B19&lt;&gt;1,","&amp;$D19,$D19))</f>
        <v>,shikibetsu_no</v>
      </c>
    </row>
    <row r="20" spans="1:47" s="22" customFormat="1">
      <c r="A20" s="6"/>
      <c r="B20" s="14">
        <f t="shared" si="5"/>
        <v>7</v>
      </c>
      <c r="C20" s="25" t="s">
        <v>485</v>
      </c>
      <c r="D20" s="25" t="s">
        <v>472</v>
      </c>
      <c r="E20" s="16" t="s">
        <v>137</v>
      </c>
      <c r="F20" s="16" t="s">
        <v>183</v>
      </c>
      <c r="G20" s="16">
        <v>8</v>
      </c>
      <c r="H20" s="17" t="str">
        <f t="shared" si="6"/>
        <v>text</v>
      </c>
      <c r="I20" s="17">
        <f t="shared" si="7"/>
        <v>25</v>
      </c>
      <c r="J20" s="26"/>
      <c r="K20" s="27"/>
      <c r="L20" s="28" t="s">
        <v>137</v>
      </c>
      <c r="M20" s="29" t="s">
        <v>425</v>
      </c>
      <c r="P20" s="6"/>
      <c r="Q20" s="6"/>
      <c r="R20" s="6"/>
      <c r="S20" s="6" t="str">
        <f t="shared" si="8"/>
        <v>,nyuin_ymd</v>
      </c>
      <c r="T20" s="6" t="str">
        <f t="shared" si="9"/>
        <v>TEXT</v>
      </c>
      <c r="U20" s="6" t="str">
        <f t="shared" si="10"/>
        <v/>
      </c>
      <c r="V20" s="6" t="str">
        <f t="shared" si="0"/>
        <v>NOT NULL</v>
      </c>
      <c r="W20" s="6" t="str">
        <f t="shared" si="1"/>
        <v>-- 入院年月日</v>
      </c>
      <c r="X20" s="6"/>
      <c r="AF20" s="50"/>
      <c r="AG20" s="50"/>
      <c r="AH20" s="50"/>
      <c r="AK20" s="22" t="str">
        <f t="shared" si="11"/>
        <v>,nyuin_ymd</v>
      </c>
      <c r="AP20" s="22" t="str">
        <f t="shared" si="12"/>
        <v>,nyuin_ymd</v>
      </c>
      <c r="AU20" s="22" t="str">
        <f t="shared" si="13"/>
        <v>,nyuin_ymd</v>
      </c>
    </row>
    <row r="21" spans="1:47" s="22" customFormat="1">
      <c r="A21" s="6"/>
      <c r="B21" s="14">
        <f t="shared" si="5"/>
        <v>8</v>
      </c>
      <c r="C21" s="15" t="s">
        <v>545</v>
      </c>
      <c r="D21" s="15" t="s">
        <v>546</v>
      </c>
      <c r="E21" s="17" t="s">
        <v>137</v>
      </c>
      <c r="F21" s="16" t="s">
        <v>183</v>
      </c>
      <c r="G21" s="17">
        <v>4</v>
      </c>
      <c r="H21" s="17" t="str">
        <f t="shared" si="6"/>
        <v>text</v>
      </c>
      <c r="I21" s="17">
        <f t="shared" si="7"/>
        <v>13</v>
      </c>
      <c r="J21" s="18"/>
      <c r="K21" s="21"/>
      <c r="L21" s="19" t="s">
        <v>137</v>
      </c>
      <c r="M21" s="20"/>
      <c r="P21" s="6"/>
      <c r="Q21" s="6"/>
      <c r="R21" s="6"/>
      <c r="S21" s="6" t="str">
        <f t="shared" si="8"/>
        <v>,times_no</v>
      </c>
      <c r="T21" s="6" t="str">
        <f t="shared" si="9"/>
        <v>TEXT</v>
      </c>
      <c r="U21" s="6" t="str">
        <f t="shared" si="10"/>
        <v/>
      </c>
      <c r="V21" s="6" t="str">
        <f t="shared" si="0"/>
        <v>NOT NULL</v>
      </c>
      <c r="W21" s="6" t="str">
        <f t="shared" si="1"/>
        <v>-- 回数管理番号</v>
      </c>
      <c r="X21" s="6"/>
      <c r="AF21" s="50"/>
      <c r="AG21" s="50"/>
      <c r="AH21" s="50"/>
      <c r="AK21" s="22" t="str">
        <f t="shared" si="11"/>
        <v>,times_no</v>
      </c>
      <c r="AP21" s="22" t="str">
        <f t="shared" si="12"/>
        <v>,times_no</v>
      </c>
      <c r="AU21" s="22" t="str">
        <f t="shared" si="13"/>
        <v>,times_no</v>
      </c>
    </row>
    <row r="22" spans="1:47" s="22" customFormat="1">
      <c r="A22" s="6"/>
      <c r="B22" s="14">
        <f>ROW()-13</f>
        <v>9</v>
      </c>
      <c r="C22" s="25" t="s">
        <v>547</v>
      </c>
      <c r="D22" s="25" t="s">
        <v>1696</v>
      </c>
      <c r="E22" s="16" t="s">
        <v>137</v>
      </c>
      <c r="F22" s="16" t="s">
        <v>183</v>
      </c>
      <c r="G22" s="16">
        <v>1</v>
      </c>
      <c r="H22" s="17" t="str">
        <f t="shared" si="6"/>
        <v>text</v>
      </c>
      <c r="I22" s="17">
        <f t="shared" si="7"/>
        <v>4</v>
      </c>
      <c r="J22" s="26"/>
      <c r="K22" s="27"/>
      <c r="L22" s="28" t="s">
        <v>137</v>
      </c>
      <c r="M22" s="29"/>
      <c r="P22" s="6"/>
      <c r="Q22" s="6"/>
      <c r="R22" s="6"/>
      <c r="S22" s="6" t="str">
        <f t="shared" si="8"/>
        <v>,sokatsu_shinryo_no</v>
      </c>
      <c r="T22" s="6" t="str">
        <f t="shared" si="9"/>
        <v>TEXT</v>
      </c>
      <c r="U22" s="6" t="str">
        <f t="shared" si="10"/>
        <v/>
      </c>
      <c r="V22" s="6" t="str">
        <f t="shared" si="0"/>
        <v>NOT NULL</v>
      </c>
      <c r="W22" s="6" t="str">
        <f t="shared" si="1"/>
        <v>-- 統括診療情報番号</v>
      </c>
      <c r="X22" s="6"/>
      <c r="AF22" s="50"/>
      <c r="AG22" s="50"/>
      <c r="AH22" s="50"/>
      <c r="AK22" s="22" t="str">
        <f t="shared" si="11"/>
        <v>,sokatsu_shinryo_no</v>
      </c>
      <c r="AP22" s="22" t="str">
        <f t="shared" si="12"/>
        <v>,sokatsu_shinryo_no</v>
      </c>
      <c r="AU22" s="22" t="str">
        <f t="shared" si="13"/>
        <v>,sokatsu_shinryo_no</v>
      </c>
    </row>
    <row r="23" spans="1:47" s="22" customFormat="1">
      <c r="A23" s="6"/>
      <c r="B23" s="14">
        <f t="shared" si="5"/>
        <v>10</v>
      </c>
      <c r="C23" s="15" t="s">
        <v>549</v>
      </c>
      <c r="D23" s="15" t="s">
        <v>550</v>
      </c>
      <c r="E23" s="17" t="s">
        <v>137</v>
      </c>
      <c r="F23" s="16" t="s">
        <v>183</v>
      </c>
      <c r="G23" s="17">
        <v>7</v>
      </c>
      <c r="H23" s="17" t="str">
        <f t="shared" si="6"/>
        <v>text</v>
      </c>
      <c r="I23" s="17">
        <f t="shared" si="7"/>
        <v>22</v>
      </c>
      <c r="J23" s="18"/>
      <c r="K23" s="21" t="s">
        <v>1691</v>
      </c>
      <c r="L23" s="19" t="s">
        <v>137</v>
      </c>
      <c r="M23" s="20" t="s">
        <v>1692</v>
      </c>
      <c r="P23" s="6"/>
      <c r="Q23" s="6"/>
      <c r="R23" s="6"/>
      <c r="S23" s="6" t="str">
        <f t="shared" si="8"/>
        <v>,code</v>
      </c>
      <c r="T23" s="6" t="str">
        <f t="shared" si="9"/>
        <v>TEXT</v>
      </c>
      <c r="U23" s="6" t="str">
        <f t="shared" si="10"/>
        <v>default 'A006050'</v>
      </c>
      <c r="V23" s="6" t="str">
        <f t="shared" si="0"/>
        <v>NOT NULL</v>
      </c>
      <c r="W23" s="6" t="str">
        <f t="shared" si="1"/>
        <v>-- コード</v>
      </c>
      <c r="X23" s="6"/>
      <c r="AF23" s="50"/>
      <c r="AG23" s="50"/>
      <c r="AH23" s="50"/>
      <c r="AK23" s="22" t="str">
        <f t="shared" si="11"/>
        <v>,code</v>
      </c>
      <c r="AP23" s="22" t="str">
        <f t="shared" si="12"/>
        <v>,code</v>
      </c>
      <c r="AU23" s="22" t="str">
        <f t="shared" si="13"/>
        <v>,code</v>
      </c>
    </row>
    <row r="24" spans="1:47" s="22" customFormat="1">
      <c r="A24" s="6"/>
      <c r="B24" s="14">
        <f t="shared" si="5"/>
        <v>11</v>
      </c>
      <c r="C24" s="25" t="s">
        <v>551</v>
      </c>
      <c r="D24" s="25" t="s">
        <v>552</v>
      </c>
      <c r="E24" s="16" t="s">
        <v>137</v>
      </c>
      <c r="F24" s="16" t="s">
        <v>183</v>
      </c>
      <c r="G24" s="16">
        <v>8</v>
      </c>
      <c r="H24" s="17" t="str">
        <f t="shared" si="6"/>
        <v>text</v>
      </c>
      <c r="I24" s="17">
        <f t="shared" si="7"/>
        <v>25</v>
      </c>
      <c r="J24" s="26"/>
      <c r="K24" s="27">
        <v>20140401</v>
      </c>
      <c r="L24" s="28" t="s">
        <v>137</v>
      </c>
      <c r="M24" s="29" t="s">
        <v>770</v>
      </c>
      <c r="P24" s="6"/>
      <c r="Q24" s="6"/>
      <c r="R24" s="6"/>
      <c r="S24" s="6" t="str">
        <f t="shared" si="8"/>
        <v>,version</v>
      </c>
      <c r="T24" s="6" t="str">
        <f t="shared" si="9"/>
        <v>TEXT</v>
      </c>
      <c r="U24" s="6" t="str">
        <f t="shared" si="10"/>
        <v>default '20140401'</v>
      </c>
      <c r="V24" s="6" t="str">
        <f t="shared" si="0"/>
        <v>NOT NULL</v>
      </c>
      <c r="W24" s="6" t="str">
        <f t="shared" si="1"/>
        <v>-- バージョン</v>
      </c>
      <c r="X24" s="6"/>
      <c r="AF24" s="50"/>
      <c r="AG24" s="50"/>
      <c r="AH24" s="50"/>
      <c r="AK24" s="22" t="str">
        <f t="shared" si="11"/>
        <v>,version</v>
      </c>
      <c r="AP24" s="22" t="str">
        <f t="shared" si="12"/>
        <v>,version</v>
      </c>
      <c r="AU24" s="22" t="str">
        <f t="shared" si="13"/>
        <v>,version</v>
      </c>
    </row>
    <row r="25" spans="1:47" s="22" customFormat="1">
      <c r="A25" s="6"/>
      <c r="B25" s="14">
        <f t="shared" si="5"/>
        <v>12</v>
      </c>
      <c r="C25" s="15" t="s">
        <v>553</v>
      </c>
      <c r="D25" s="15" t="s">
        <v>554</v>
      </c>
      <c r="E25" s="17" t="s">
        <v>137</v>
      </c>
      <c r="F25" s="16" t="s">
        <v>183</v>
      </c>
      <c r="G25" s="17">
        <v>4</v>
      </c>
      <c r="H25" s="17" t="str">
        <f t="shared" si="6"/>
        <v>text</v>
      </c>
      <c r="I25" s="17">
        <f t="shared" si="7"/>
        <v>13</v>
      </c>
      <c r="J25" s="18"/>
      <c r="K25" s="21"/>
      <c r="L25" s="19" t="s">
        <v>137</v>
      </c>
      <c r="M25" s="20"/>
      <c r="P25" s="6"/>
      <c r="Q25" s="6"/>
      <c r="R25" s="6"/>
      <c r="S25" s="6" t="str">
        <f t="shared" si="8"/>
        <v>,number</v>
      </c>
      <c r="T25" s="6" t="str">
        <f t="shared" si="9"/>
        <v>TEXT</v>
      </c>
      <c r="U25" s="6" t="str">
        <f t="shared" si="10"/>
        <v/>
      </c>
      <c r="V25" s="6" t="str">
        <f t="shared" si="0"/>
        <v>NOT NULL</v>
      </c>
      <c r="W25" s="6" t="str">
        <f t="shared" si="1"/>
        <v>-- 連番</v>
      </c>
      <c r="X25" s="6"/>
      <c r="AF25" s="50"/>
      <c r="AG25" s="50"/>
      <c r="AH25" s="50"/>
      <c r="AK25" s="22" t="str">
        <f t="shared" si="11"/>
        <v>,number</v>
      </c>
      <c r="AP25" s="22" t="str">
        <f t="shared" si="12"/>
        <v>,number</v>
      </c>
      <c r="AU25" s="22" t="str">
        <f t="shared" si="13"/>
        <v>,number</v>
      </c>
    </row>
    <row r="26" spans="1:47" s="22" customFormat="1">
      <c r="A26" s="6"/>
      <c r="B26" s="14">
        <f>ROW()-13</f>
        <v>13</v>
      </c>
      <c r="C26" s="25" t="s">
        <v>648</v>
      </c>
      <c r="D26" s="25" t="s">
        <v>1114</v>
      </c>
      <c r="E26" s="16"/>
      <c r="F26" s="16" t="s">
        <v>183</v>
      </c>
      <c r="G26" s="16">
        <v>5</v>
      </c>
      <c r="H26" s="17" t="str">
        <f t="shared" si="6"/>
        <v>text</v>
      </c>
      <c r="I26" s="17">
        <f t="shared" si="7"/>
        <v>16</v>
      </c>
      <c r="J26" s="26"/>
      <c r="K26" s="27"/>
      <c r="L26" s="28"/>
      <c r="M26" s="29" t="s">
        <v>1693</v>
      </c>
      <c r="P26" s="6"/>
      <c r="Q26" s="6"/>
      <c r="R26" s="6"/>
      <c r="S26" s="6" t="str">
        <f t="shared" si="8"/>
        <v>,icd10_code</v>
      </c>
      <c r="T26" s="6" t="str">
        <f t="shared" si="9"/>
        <v>TEXT</v>
      </c>
      <c r="U26" s="6" t="str">
        <f t="shared" si="10"/>
        <v/>
      </c>
      <c r="V26" s="6" t="str">
        <f t="shared" si="0"/>
        <v/>
      </c>
      <c r="W26" s="6" t="str">
        <f t="shared" si="1"/>
        <v>-- ICD10コード</v>
      </c>
      <c r="X26" s="6"/>
      <c r="AF26" s="50"/>
      <c r="AG26" s="50"/>
      <c r="AH26" s="50"/>
      <c r="AK26" s="22" t="str">
        <f t="shared" si="11"/>
        <v>,icd10_code</v>
      </c>
      <c r="AP26" s="22" t="str">
        <f t="shared" si="12"/>
        <v>,icd10_code</v>
      </c>
      <c r="AU26" s="22" t="str">
        <f t="shared" si="13"/>
        <v>,icd10_code</v>
      </c>
    </row>
    <row r="27" spans="1:47" s="22" customFormat="1">
      <c r="A27" s="6"/>
      <c r="B27" s="14">
        <f t="shared" si="5"/>
        <v>14</v>
      </c>
      <c r="C27" s="15" t="s">
        <v>650</v>
      </c>
      <c r="D27" s="15" t="s">
        <v>966</v>
      </c>
      <c r="E27" s="17"/>
      <c r="F27" s="16" t="s">
        <v>183</v>
      </c>
      <c r="G27" s="17">
        <v>7</v>
      </c>
      <c r="H27" s="17" t="str">
        <f t="shared" si="6"/>
        <v>text</v>
      </c>
      <c r="I27" s="17">
        <f t="shared" si="7"/>
        <v>22</v>
      </c>
      <c r="J27" s="18"/>
      <c r="K27" s="21"/>
      <c r="L27" s="19"/>
      <c r="M27" s="20"/>
      <c r="P27" s="6"/>
      <c r="Q27" s="6"/>
      <c r="R27" s="6"/>
      <c r="S27" s="6" t="str">
        <f t="shared" si="8"/>
        <v>,shobyo_code</v>
      </c>
      <c r="T27" s="6" t="str">
        <f t="shared" si="9"/>
        <v>TEXT</v>
      </c>
      <c r="U27" s="6" t="str">
        <f t="shared" si="10"/>
        <v/>
      </c>
      <c r="V27" s="6" t="str">
        <f t="shared" si="0"/>
        <v/>
      </c>
      <c r="W27" s="6" t="str">
        <f t="shared" si="1"/>
        <v>-- 傷病名コード</v>
      </c>
      <c r="X27" s="6"/>
      <c r="AF27" s="50"/>
      <c r="AG27" s="50"/>
      <c r="AH27" s="50"/>
      <c r="AK27" s="22" t="str">
        <f t="shared" si="11"/>
        <v>,shobyo_code</v>
      </c>
      <c r="AP27" s="22" t="str">
        <f t="shared" si="12"/>
        <v>,shobyo_code</v>
      </c>
      <c r="AU27" s="22" t="str">
        <f t="shared" si="13"/>
        <v>,shobyo_code</v>
      </c>
    </row>
    <row r="28" spans="1:47" s="22" customFormat="1">
      <c r="A28" s="6"/>
      <c r="B28" s="14">
        <f t="shared" si="5"/>
        <v>15</v>
      </c>
      <c r="C28" s="15" t="s">
        <v>652</v>
      </c>
      <c r="D28" s="15" t="s">
        <v>971</v>
      </c>
      <c r="E28" s="17"/>
      <c r="F28" s="16" t="s">
        <v>183</v>
      </c>
      <c r="G28" s="17">
        <v>4</v>
      </c>
      <c r="H28" s="17" t="str">
        <f t="shared" si="6"/>
        <v>text</v>
      </c>
      <c r="I28" s="17">
        <f t="shared" si="7"/>
        <v>13</v>
      </c>
      <c r="J28" s="18"/>
      <c r="K28" s="21"/>
      <c r="L28" s="19"/>
      <c r="M28" s="20"/>
      <c r="P28" s="6"/>
      <c r="Q28" s="6"/>
      <c r="R28" s="6"/>
      <c r="S28" s="6" t="str">
        <f t="shared" si="8"/>
        <v>,shushoku_code1</v>
      </c>
      <c r="T28" s="6" t="str">
        <f t="shared" si="9"/>
        <v>TEXT</v>
      </c>
      <c r="U28" s="6" t="str">
        <f t="shared" si="10"/>
        <v/>
      </c>
      <c r="V28" s="6" t="str">
        <f t="shared" si="0"/>
        <v/>
      </c>
      <c r="W28" s="6" t="str">
        <f t="shared" si="1"/>
        <v>-- 修飾語コード1</v>
      </c>
      <c r="X28" s="6"/>
      <c r="AF28" s="50"/>
      <c r="AG28" s="50"/>
      <c r="AH28" s="50"/>
      <c r="AK28" s="22" t="str">
        <f t="shared" si="11"/>
        <v>,shushoku_code1</v>
      </c>
      <c r="AP28" s="22" t="str">
        <f t="shared" si="12"/>
        <v>,shushoku_code1</v>
      </c>
      <c r="AU28" s="22" t="str">
        <f t="shared" si="13"/>
        <v>,shushoku_code1</v>
      </c>
    </row>
    <row r="29" spans="1:47" s="22" customFormat="1">
      <c r="A29" s="6"/>
      <c r="B29" s="14">
        <f t="shared" si="5"/>
        <v>16</v>
      </c>
      <c r="C29" s="25" t="s">
        <v>654</v>
      </c>
      <c r="D29" s="25" t="s">
        <v>972</v>
      </c>
      <c r="E29" s="16"/>
      <c r="F29" s="16" t="s">
        <v>183</v>
      </c>
      <c r="G29" s="16">
        <v>4</v>
      </c>
      <c r="H29" s="17" t="str">
        <f t="shared" si="6"/>
        <v>text</v>
      </c>
      <c r="I29" s="17">
        <f t="shared" si="7"/>
        <v>13</v>
      </c>
      <c r="J29" s="26"/>
      <c r="K29" s="27"/>
      <c r="L29" s="28"/>
      <c r="M29" s="29"/>
      <c r="P29" s="6"/>
      <c r="Q29" s="6"/>
      <c r="R29" s="6"/>
      <c r="S29" s="6" t="str">
        <f t="shared" si="8"/>
        <v>,shushoku_code2</v>
      </c>
      <c r="T29" s="6" t="str">
        <f t="shared" si="9"/>
        <v>TEXT</v>
      </c>
      <c r="U29" s="6" t="str">
        <f t="shared" si="10"/>
        <v/>
      </c>
      <c r="V29" s="6" t="str">
        <f t="shared" si="0"/>
        <v/>
      </c>
      <c r="W29" s="6" t="str">
        <f t="shared" si="1"/>
        <v>-- 修飾語コード2</v>
      </c>
      <c r="X29" s="6"/>
      <c r="AF29" s="50"/>
      <c r="AG29" s="50"/>
      <c r="AH29" s="50"/>
      <c r="AK29" s="22" t="str">
        <f t="shared" si="11"/>
        <v>,shushoku_code2</v>
      </c>
      <c r="AP29" s="22" t="str">
        <f t="shared" si="12"/>
        <v>,shushoku_code2</v>
      </c>
      <c r="AU29" s="22" t="str">
        <f t="shared" si="13"/>
        <v>,shushoku_code2</v>
      </c>
    </row>
    <row r="30" spans="1:47" s="22" customFormat="1">
      <c r="A30" s="6"/>
      <c r="B30" s="14">
        <f t="shared" si="5"/>
        <v>17</v>
      </c>
      <c r="C30" s="15" t="s">
        <v>656</v>
      </c>
      <c r="D30" s="15" t="s">
        <v>973</v>
      </c>
      <c r="E30" s="17"/>
      <c r="F30" s="16" t="s">
        <v>183</v>
      </c>
      <c r="G30" s="17">
        <v>4</v>
      </c>
      <c r="H30" s="17" t="str">
        <f t="shared" si="6"/>
        <v>text</v>
      </c>
      <c r="I30" s="17">
        <f t="shared" si="7"/>
        <v>13</v>
      </c>
      <c r="J30" s="18"/>
      <c r="K30" s="21"/>
      <c r="L30" s="19"/>
      <c r="M30" s="20"/>
      <c r="P30" s="6"/>
      <c r="Q30" s="6"/>
      <c r="R30" s="6"/>
      <c r="S30" s="6" t="str">
        <f t="shared" si="8"/>
        <v>,shushoku_code3</v>
      </c>
      <c r="T30" s="6" t="str">
        <f t="shared" si="9"/>
        <v>TEXT</v>
      </c>
      <c r="U30" s="6" t="str">
        <f t="shared" si="10"/>
        <v/>
      </c>
      <c r="V30" s="6" t="str">
        <f t="shared" si="0"/>
        <v/>
      </c>
      <c r="W30" s="6" t="str">
        <f t="shared" si="1"/>
        <v>-- 修飾語コード3</v>
      </c>
      <c r="X30" s="6"/>
      <c r="AF30" s="50"/>
      <c r="AG30" s="50"/>
      <c r="AH30" s="50"/>
      <c r="AK30" s="22" t="str">
        <f t="shared" si="11"/>
        <v>,shushoku_code3</v>
      </c>
      <c r="AP30" s="22" t="str">
        <f t="shared" si="12"/>
        <v>,shushoku_code3</v>
      </c>
      <c r="AU30" s="22" t="str">
        <f t="shared" si="13"/>
        <v>,shushoku_code3</v>
      </c>
    </row>
    <row r="31" spans="1:47" s="22" customFormat="1">
      <c r="A31" s="6"/>
      <c r="B31" s="14">
        <f>ROW()-13</f>
        <v>18</v>
      </c>
      <c r="C31" s="25" t="s">
        <v>658</v>
      </c>
      <c r="D31" s="25" t="s">
        <v>974</v>
      </c>
      <c r="E31" s="16"/>
      <c r="F31" s="16" t="s">
        <v>183</v>
      </c>
      <c r="G31" s="16">
        <v>4</v>
      </c>
      <c r="H31" s="17" t="str">
        <f t="shared" si="6"/>
        <v>text</v>
      </c>
      <c r="I31" s="17">
        <f t="shared" si="7"/>
        <v>13</v>
      </c>
      <c r="J31" s="26"/>
      <c r="K31" s="27"/>
      <c r="L31" s="28"/>
      <c r="M31" s="29"/>
      <c r="P31" s="6"/>
      <c r="Q31" s="6"/>
      <c r="R31" s="6"/>
      <c r="S31" s="6" t="str">
        <f t="shared" si="8"/>
        <v>,shushoku_code4</v>
      </c>
      <c r="T31" s="6" t="str">
        <f t="shared" si="9"/>
        <v>TEXT</v>
      </c>
      <c r="U31" s="6" t="str">
        <f t="shared" si="10"/>
        <v/>
      </c>
      <c r="V31" s="6" t="str">
        <f t="shared" si="0"/>
        <v/>
      </c>
      <c r="W31" s="6" t="str">
        <f t="shared" si="1"/>
        <v>-- 修飾語コード4</v>
      </c>
      <c r="X31" s="6"/>
      <c r="AF31" s="50"/>
      <c r="AG31" s="50"/>
      <c r="AH31" s="50"/>
      <c r="AK31" s="22" t="str">
        <f t="shared" si="11"/>
        <v>,shushoku_code4</v>
      </c>
      <c r="AP31" s="22" t="str">
        <f t="shared" si="12"/>
        <v>,shushoku_code4</v>
      </c>
      <c r="AU31" s="22" t="str">
        <f t="shared" si="13"/>
        <v>,shushoku_code4</v>
      </c>
    </row>
    <row r="32" spans="1:47" s="22" customFormat="1" ht="18.75" customHeight="1" thickBot="1">
      <c r="A32" s="6"/>
      <c r="B32" s="30">
        <f>ROW()-13</f>
        <v>19</v>
      </c>
      <c r="C32" s="31" t="s">
        <v>1689</v>
      </c>
      <c r="D32" s="31" t="s">
        <v>1690</v>
      </c>
      <c r="E32" s="23"/>
      <c r="F32" s="23" t="s">
        <v>183</v>
      </c>
      <c r="G32" s="23">
        <v>20</v>
      </c>
      <c r="H32" s="23" t="str">
        <f t="shared" si="6"/>
        <v>text</v>
      </c>
      <c r="I32" s="23">
        <f t="shared" si="7"/>
        <v>61</v>
      </c>
      <c r="J32" s="32"/>
      <c r="K32" s="33"/>
      <c r="L32" s="34"/>
      <c r="M32" s="35" t="s">
        <v>1694</v>
      </c>
      <c r="P32" s="6"/>
      <c r="Q32" s="6"/>
      <c r="R32" s="6"/>
      <c r="S32" s="6" t="str">
        <f t="shared" si="8"/>
        <v>,nyuin_shikkan_name</v>
      </c>
      <c r="T32" s="6" t="str">
        <f t="shared" si="9"/>
        <v>TEXT</v>
      </c>
      <c r="U32" s="6" t="str">
        <f t="shared" si="10"/>
        <v/>
      </c>
      <c r="V32" s="6" t="str">
        <f t="shared" si="0"/>
        <v/>
      </c>
      <c r="W32" s="6" t="str">
        <f t="shared" si="1"/>
        <v>-- 入院後発症疾患名</v>
      </c>
      <c r="X32" s="6"/>
      <c r="AF32" s="50"/>
      <c r="AG32" s="50"/>
      <c r="AH32" s="50"/>
      <c r="AK32" s="22" t="str">
        <f t="shared" si="11"/>
        <v>,nyuin_shikkan_name</v>
      </c>
      <c r="AP32" s="22" t="str">
        <f t="shared" si="12"/>
        <v>,nyuin_shikkan_name</v>
      </c>
      <c r="AU32" s="22" t="str">
        <f t="shared" si="13"/>
        <v>,nyuin_shikkan_name</v>
      </c>
    </row>
    <row r="33" spans="1:47">
      <c r="P33" s="22"/>
      <c r="R33" s="6" t="s">
        <v>175</v>
      </c>
      <c r="Y33" s="22"/>
      <c r="Z33" s="22"/>
      <c r="AA33" s="22"/>
      <c r="AB33" s="22"/>
      <c r="AJ33" s="6" t="s">
        <v>476</v>
      </c>
      <c r="AO33" s="6" t="s">
        <v>476</v>
      </c>
      <c r="AT33" s="6" t="s">
        <v>476</v>
      </c>
    </row>
    <row r="34" spans="1:47">
      <c r="A34" s="22"/>
      <c r="P34" s="22"/>
      <c r="Y34" s="22"/>
      <c r="Z34" s="22"/>
      <c r="AA34" s="22"/>
      <c r="AB34" s="22"/>
      <c r="AK34" s="6" t="str">
        <f>AK$11&amp;"."&amp;SUBSTITUTE($D$8,"merge","dwh")</f>
        <v>milscm2.dwh_dpc_ff1_a006050</v>
      </c>
      <c r="AP34" s="6" t="str">
        <f>"(select * from "&amp;$AP$11&amp;"."&amp;SUBSTITUTE($D$8,"merge","dwh")&amp;" where facility_id = '%(facility_id)s') d "</f>
        <v xml:space="preserve">(select * from milscm22.dwh_dpc_ff1_a006050 where facility_id = '%(facility_id)s') d </v>
      </c>
      <c r="AU34" s="6" t="str">
        <f>"(select * from "&amp;$AU$11&amp;"."&amp;SUBSTITUTE($D$8,"merge","dwh")&amp;" where facility_id = '%(facility_id)s') d "</f>
        <v xml:space="preserve">(select * from milscm12.dwh_dpc_ff1_a006050 where facility_id = '%(facility_id)s') d </v>
      </c>
    </row>
    <row r="35" spans="1:47">
      <c r="A35" s="22"/>
      <c r="P35" s="22"/>
      <c r="Y35" s="22"/>
      <c r="Z35" s="22"/>
      <c r="AA35" s="22"/>
      <c r="AB35" s="22"/>
      <c r="AJ35" s="6" t="s">
        <v>2006</v>
      </c>
      <c r="AO35" s="6" t="s">
        <v>2006</v>
      </c>
      <c r="AT35" s="6" t="s">
        <v>2006</v>
      </c>
    </row>
    <row r="36" spans="1:47">
      <c r="A36" s="22"/>
      <c r="P36" s="22"/>
      <c r="Y36" s="22"/>
      <c r="Z36" s="22"/>
      <c r="AA36" s="22"/>
      <c r="AB36" s="22"/>
      <c r="AI36" s="6" t="s">
        <v>138</v>
      </c>
      <c r="AK36" s="6" t="str">
        <f>$AI36&amp;" = '%(facility_id)s'"</f>
        <v>facility_id = '%(facility_id)s'</v>
      </c>
      <c r="AP36" s="6" t="str">
        <f>"not exists ( select 1 from (select * from "&amp;"milscm4."&amp;$D$8&amp;" where facility_id = '%(facility_id)s') m where"</f>
        <v>not exists ( select 1 from (select * from milscm4.merge_dpc_ff1_a006050 where facility_id = '%(facility_id)s') m where</v>
      </c>
      <c r="AU36" s="6" t="str">
        <f>"not exists ( select 1 from (select * from "&amp;"milscm4."&amp;$D$8&amp;" where facility_id = '%(facility_id)s') m where"</f>
        <v>not exists ( select 1 from (select * from milscm4.merge_dpc_ff1_a006050 where facility_id = '%(facility_id)s') m where</v>
      </c>
    </row>
    <row r="37" spans="1:47">
      <c r="A37" s="22"/>
      <c r="P37" s="22"/>
      <c r="Y37" s="22"/>
      <c r="Z37" s="22"/>
      <c r="AA37" s="22"/>
      <c r="AB37" s="22"/>
      <c r="AJ37" s="6" t="s">
        <v>2007</v>
      </c>
      <c r="AN37" s="6" t="s">
        <v>138</v>
      </c>
      <c r="AP37" s="6" t="str">
        <f>"d."&amp;AN37&amp;" = m."&amp;AN37</f>
        <v>d.facility_id = m.facility_id</v>
      </c>
      <c r="AS37" s="6" t="s">
        <v>138</v>
      </c>
      <c r="AU37" s="6" t="str">
        <f>"d."&amp;AS37&amp;" = m."&amp;AS37</f>
        <v>d.facility_id = m.facility_id</v>
      </c>
    </row>
    <row r="38" spans="1:47">
      <c r="A38" s="22"/>
      <c r="P38" s="22"/>
      <c r="Y38" s="22"/>
      <c r="Z38" s="22"/>
      <c r="AA38" s="22"/>
      <c r="AB38" s="22"/>
      <c r="AN38" s="6" t="s">
        <v>2021</v>
      </c>
      <c r="AP38" s="6" t="str">
        <f>"and d."&amp;AN38&amp;" = m."&amp;AN38</f>
        <v>and d.shinryo_ym = m.shinryo_ym</v>
      </c>
      <c r="AS38" s="6" t="s">
        <v>2021</v>
      </c>
      <c r="AU38" s="6" t="str">
        <f>"and d."&amp;AS38&amp;" = m."&amp;AS38</f>
        <v>and d.shinryo_ym = m.shinryo_ym</v>
      </c>
    </row>
    <row r="39" spans="1:47">
      <c r="P39" s="22"/>
      <c r="Y39" s="22"/>
      <c r="Z39" s="22"/>
      <c r="AA39" s="22"/>
      <c r="AB39" s="22"/>
      <c r="AP39" s="6" t="str">
        <f>")"</f>
        <v>)</v>
      </c>
      <c r="AU39" s="6" t="str">
        <f>")"</f>
        <v>)</v>
      </c>
    </row>
    <row r="40" spans="1:47">
      <c r="P40" s="22"/>
      <c r="Y40" s="22"/>
      <c r="Z40" s="22"/>
      <c r="AA40" s="22"/>
      <c r="AB40" s="22"/>
      <c r="AO40" s="6" t="s">
        <v>2007</v>
      </c>
      <c r="AT40" s="6" t="s">
        <v>2007</v>
      </c>
    </row>
    <row r="41" spans="1:47">
      <c r="P41" s="22"/>
      <c r="Y41" s="22"/>
      <c r="Z41" s="22"/>
      <c r="AA41" s="22"/>
      <c r="AB41" s="22"/>
    </row>
    <row r="42" spans="1:47">
      <c r="P42" s="22"/>
      <c r="Y42" s="22"/>
      <c r="Z42" s="22"/>
      <c r="AA42" s="22"/>
      <c r="AB42" s="22"/>
    </row>
    <row r="43" spans="1:47">
      <c r="P43" s="22"/>
      <c r="Y43" s="22"/>
      <c r="Z43" s="22"/>
      <c r="AA43" s="22"/>
      <c r="AB43" s="22"/>
    </row>
    <row r="44" spans="1:47">
      <c r="P44" s="22"/>
      <c r="Y44" s="22"/>
      <c r="Z44" s="22"/>
      <c r="AA44" s="22"/>
      <c r="AB44" s="22"/>
    </row>
    <row r="45" spans="1:47">
      <c r="P45" s="22"/>
      <c r="Y45" s="22"/>
      <c r="Z45" s="22"/>
      <c r="AA45" s="22"/>
      <c r="AB45" s="22"/>
    </row>
    <row r="46" spans="1:47">
      <c r="P46" s="22"/>
      <c r="Y46" s="22"/>
      <c r="Z46" s="22"/>
      <c r="AA46" s="22"/>
      <c r="AB46" s="22"/>
    </row>
    <row r="47" spans="1:47">
      <c r="P47" s="22"/>
      <c r="Y47" s="22"/>
      <c r="Z47" s="22"/>
      <c r="AA47" s="22"/>
      <c r="AB47" s="22"/>
    </row>
    <row r="48" spans="1:47">
      <c r="P48" s="22"/>
      <c r="Y48" s="22"/>
      <c r="Z48" s="22"/>
      <c r="AA48" s="22"/>
      <c r="AB48" s="22"/>
    </row>
    <row r="49" spans="16:28">
      <c r="P49" s="22"/>
      <c r="Y49" s="22"/>
      <c r="Z49" s="22"/>
      <c r="AA49" s="22"/>
      <c r="AB49" s="22"/>
    </row>
    <row r="50" spans="16:28">
      <c r="P50" s="22"/>
      <c r="Y50" s="22"/>
      <c r="Z50" s="22"/>
      <c r="AA50" s="22"/>
      <c r="AB50"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46"/>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milscm4.merge_receiptc_ir</v>
      </c>
    </row>
    <row r="3" spans="1:47" ht="18" thickBot="1">
      <c r="B3" s="9"/>
      <c r="C3" s="9"/>
      <c r="D3" s="9"/>
      <c r="E3" s="9"/>
      <c r="F3" s="9"/>
      <c r="G3" s="9"/>
      <c r="H3" s="9"/>
      <c r="I3" s="9"/>
      <c r="J3" s="9"/>
      <c r="K3" s="9"/>
      <c r="L3" s="9"/>
      <c r="M3" s="10"/>
      <c r="N3" s="9"/>
      <c r="Q3" s="6" t="str">
        <f>"ADD CONSTRAINT "&amp;D$8&amp;"_pkey"</f>
        <v>ADD CONSTRAINT merge_receiptc_ir_pkey</v>
      </c>
    </row>
    <row r="4" spans="1:47">
      <c r="B4" s="177" t="s">
        <v>133</v>
      </c>
      <c r="C4" s="178"/>
      <c r="D4" s="179" t="str">
        <f>VLOOKUP(D7,エンティティ一覧!A1:'エンティティ一覧'!AQ10060,13,FALSE)</f>
        <v>ENT_C2_01</v>
      </c>
      <c r="E4" s="180"/>
      <c r="F4" s="180"/>
      <c r="G4" s="180"/>
      <c r="H4" s="180"/>
      <c r="I4" s="180"/>
      <c r="J4" s="180"/>
      <c r="K4" s="180"/>
      <c r="L4" s="180"/>
      <c r="M4" s="181"/>
      <c r="R4" s="6" t="s">
        <v>176</v>
      </c>
    </row>
    <row r="5" spans="1:47">
      <c r="B5" s="161" t="s">
        <v>112</v>
      </c>
      <c r="C5" s="162"/>
      <c r="D5" s="163" t="str">
        <f>VLOOKUP(D7,エンティティ一覧!A1:'エンティティ一覧'!AQ10060,2,FALSE)</f>
        <v>SA_C2</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結合テーブル_医科レセプト</v>
      </c>
      <c r="E6" s="164"/>
      <c r="F6" s="164"/>
      <c r="G6" s="164"/>
      <c r="H6" s="164"/>
      <c r="I6" s="164"/>
      <c r="J6" s="164"/>
      <c r="K6" s="164"/>
      <c r="L6" s="164"/>
      <c r="M6" s="165"/>
      <c r="T6" s="6" t="s">
        <v>962</v>
      </c>
    </row>
    <row r="7" spans="1:47">
      <c r="B7" s="161" t="s">
        <v>114</v>
      </c>
      <c r="C7" s="162"/>
      <c r="D7" s="163" t="s">
        <v>1495</v>
      </c>
      <c r="E7" s="164"/>
      <c r="F7" s="164"/>
      <c r="G7" s="164"/>
      <c r="H7" s="164"/>
      <c r="I7" s="164"/>
      <c r="J7" s="164"/>
      <c r="K7" s="164"/>
      <c r="L7" s="164"/>
      <c r="M7" s="165"/>
      <c r="T7" s="6" t="s">
        <v>963</v>
      </c>
    </row>
    <row r="8" spans="1:47">
      <c r="B8" s="161" t="s">
        <v>115</v>
      </c>
      <c r="C8" s="162"/>
      <c r="D8" s="163" t="s">
        <v>1496</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二次利用DBの医科レセプト_医療機関情報レコードテーブルについて、バックアップスキーマを含めて結合する。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milscm4.merge_receiptc_ir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milscm4.merge_receiptc_ir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milscm4.merge_receiptc_ir</v>
      </c>
      <c r="AF12" s="156" t="s">
        <v>480</v>
      </c>
      <c r="AG12" s="156"/>
      <c r="AH12" s="156"/>
      <c r="AJ12" s="6" t="str">
        <f>"INSERT INTO milscm4."&amp;$D$8</f>
        <v>INSERT INTO milscm4.merge_receiptc_ir</v>
      </c>
      <c r="AO12" s="6" t="str">
        <f>"INSERT INTO milscm4."&amp;$D$8</f>
        <v>INSERT INTO milscm4.merge_receiptc_ir</v>
      </c>
      <c r="AT12" s="6" t="str">
        <f>"INSERT INTO milscm4."&amp;$D$8</f>
        <v>INSERT INTO milscm4.merge_receiptc_ir</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1" si="0">IF(L14="○","NOT NULL","")</f>
        <v>NOT NULL</v>
      </c>
      <c r="W14" s="6" t="str">
        <f t="shared" ref="W14:W31" si="1">"-- "&amp;C14</f>
        <v>-- 取込年月</v>
      </c>
      <c r="X14" s="6"/>
      <c r="AF14" s="45"/>
      <c r="AG14" s="45"/>
      <c r="AH14" s="45"/>
      <c r="AK14" s="22" t="str">
        <f t="shared" ref="AK14:AK17" si="2">IF(CHOOSE(MATCH(AK$11,$AF$11:$AH$11,0),$AF14,$AG14,$AH14)="〇",IF($B14&lt;&gt;1,",Null","Null"),IF($B14&lt;&gt;1,","&amp;$D14,$D14))</f>
        <v>torikomi_ym</v>
      </c>
      <c r="AP14" s="22" t="str">
        <f t="shared" ref="AP14:AP17" si="3">IF(CHOOSE(MATCH(AP$11,$AF$11:$AH$11,0),$AF14,$AG14,$AH14)="〇",IF($B14&lt;&gt;1,",Null","Null"),IF($B14&lt;&gt;1,","&amp;$D14,$D14))</f>
        <v>torikomi_ym</v>
      </c>
      <c r="AU14" s="22" t="str">
        <f t="shared" ref="AU14:AU17" si="4">IF(CHOOSE(MATCH(AU$11,$AF$11:$AH$11,0),$AF14,$AG14,$AH14)="〇",IF($B14&lt;&gt;1,",Null","Null"),IF($B14&lt;&gt;1,","&amp;$D14,$D14))</f>
        <v>torikomi_ym</v>
      </c>
    </row>
    <row r="15" spans="1:47" s="22" customFormat="1">
      <c r="A15" s="6"/>
      <c r="B15" s="14">
        <f t="shared" ref="B15:B30" si="5">ROW()-13</f>
        <v>2</v>
      </c>
      <c r="C15" s="15" t="s">
        <v>162</v>
      </c>
      <c r="D15" s="15" t="s">
        <v>136</v>
      </c>
      <c r="E15" s="17"/>
      <c r="F15" s="16" t="s">
        <v>129</v>
      </c>
      <c r="G15" s="17">
        <v>10</v>
      </c>
      <c r="H15" s="17" t="str">
        <f t="shared" ref="H15:H31" si="6">IF(F15="フラグ","boolean",IF(F15="文字列","text",IF(F15="整数","integer",IF(F15="実数","numeric",""))))</f>
        <v>integer</v>
      </c>
      <c r="I15" s="17">
        <f t="shared" ref="I15:I31" si="7">IF(H15="boolean",1,IF(H15="text",IF(G15&lt;=126,1+(G15*3),4+(G15*3)),IF(H15="integer",4,IF(H15="numeric",3+CEILING(G15/4*2,2),0))))</f>
        <v>4</v>
      </c>
      <c r="J15" s="18"/>
      <c r="K15" s="21"/>
      <c r="L15" s="19"/>
      <c r="M15" s="20" t="s">
        <v>415</v>
      </c>
      <c r="P15" s="6"/>
      <c r="Q15" s="6"/>
      <c r="R15" s="6"/>
      <c r="S15" s="6" t="str">
        <f t="shared" ref="S15:S31" si="8">IF(B15&lt;&gt;1,","&amp;D15,D15)</f>
        <v>,mil_karute_id</v>
      </c>
      <c r="T15" s="6" t="str">
        <f t="shared" ref="T15:T31" si="9">UPPER(H15)</f>
        <v>INTEGER</v>
      </c>
      <c r="U15" s="6" t="str">
        <f t="shared" ref="U15:U31" si="10">IF(K15&lt;&gt;"","default "&amp;IF(H15="text","'"&amp;K15&amp;"'",K15),"")</f>
        <v/>
      </c>
      <c r="V15" s="6" t="str">
        <f t="shared" si="0"/>
        <v/>
      </c>
      <c r="W15" s="6" t="str">
        <f t="shared" si="1"/>
        <v>-- 千年カルテID</v>
      </c>
      <c r="X15" s="6"/>
      <c r="AF15" s="45"/>
      <c r="AG15" s="45"/>
      <c r="AH15" s="45"/>
      <c r="AK15" s="22" t="str">
        <f t="shared" si="2"/>
        <v>,mil_karute_id</v>
      </c>
      <c r="AP15" s="22" t="str">
        <f t="shared" si="3"/>
        <v>,mil_karute_id</v>
      </c>
      <c r="AU15" s="22" t="str">
        <f t="shared" si="4"/>
        <v>,mil_karute_id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941</v>
      </c>
      <c r="P16" s="6"/>
      <c r="Q16" s="6"/>
      <c r="R16" s="6"/>
      <c r="S16" s="6" t="str">
        <f t="shared" si="8"/>
        <v>,facility_id</v>
      </c>
      <c r="T16" s="6" t="str">
        <f t="shared" si="9"/>
        <v>TEXT</v>
      </c>
      <c r="U16" s="6" t="str">
        <f t="shared" si="10"/>
        <v/>
      </c>
      <c r="V16" s="6" t="str">
        <f t="shared" si="0"/>
        <v>NOT NULL</v>
      </c>
      <c r="W16" s="6" t="str">
        <f t="shared" si="1"/>
        <v>-- 施設ID</v>
      </c>
      <c r="X16" s="6"/>
      <c r="AF16" s="45"/>
      <c r="AG16" s="45"/>
      <c r="AH16" s="45"/>
      <c r="AK16" s="22" t="str">
        <f t="shared" si="2"/>
        <v>,facility_id</v>
      </c>
      <c r="AP16" s="22" t="str">
        <f t="shared" si="3"/>
        <v>,facility_id</v>
      </c>
      <c r="AU16" s="22" t="str">
        <f t="shared" si="4"/>
        <v>,facility_id</v>
      </c>
    </row>
    <row r="17" spans="1:47" s="22" customFormat="1" ht="52.2">
      <c r="A17" s="6"/>
      <c r="B17" s="14">
        <f t="shared" si="5"/>
        <v>4</v>
      </c>
      <c r="C17" s="15" t="s">
        <v>813</v>
      </c>
      <c r="D17" s="15" t="s">
        <v>814</v>
      </c>
      <c r="E17" s="17" t="s">
        <v>137</v>
      </c>
      <c r="F17" s="16" t="s">
        <v>183</v>
      </c>
      <c r="G17" s="17">
        <v>6</v>
      </c>
      <c r="H17" s="17" t="str">
        <f t="shared" si="6"/>
        <v>text</v>
      </c>
      <c r="I17" s="17">
        <f t="shared" si="7"/>
        <v>19</v>
      </c>
      <c r="J17" s="18"/>
      <c r="K17" s="21"/>
      <c r="L17" s="19" t="s">
        <v>137</v>
      </c>
      <c r="M17" s="20" t="s">
        <v>957</v>
      </c>
      <c r="P17" s="6"/>
      <c r="Q17" s="6"/>
      <c r="R17" s="6"/>
      <c r="S17" s="6" t="str">
        <f t="shared" si="8"/>
        <v>,seikyu_ym</v>
      </c>
      <c r="T17" s="6" t="str">
        <f t="shared" si="9"/>
        <v>TEXT</v>
      </c>
      <c r="U17" s="6" t="str">
        <f t="shared" si="10"/>
        <v/>
      </c>
      <c r="V17" s="6" t="str">
        <f t="shared" si="0"/>
        <v>NOT NULL</v>
      </c>
      <c r="W17" s="6" t="str">
        <f t="shared" si="1"/>
        <v>-- 請求年月</v>
      </c>
      <c r="X17" s="6"/>
      <c r="AF17" s="45"/>
      <c r="AG17" s="45"/>
      <c r="AH17" s="45"/>
      <c r="AK17" s="22" t="str">
        <f t="shared" si="2"/>
        <v>,seikyu_ym</v>
      </c>
      <c r="AP17" s="22" t="str">
        <f t="shared" si="3"/>
        <v>,seikyu_ym</v>
      </c>
      <c r="AU17" s="22" t="str">
        <f t="shared" si="4"/>
        <v>,seikyu_ym</v>
      </c>
    </row>
    <row r="18" spans="1:47" s="22" customFormat="1" ht="69.599999999999994">
      <c r="A18" s="6"/>
      <c r="B18" s="14">
        <f>ROW()-13</f>
        <v>5</v>
      </c>
      <c r="C18" s="25" t="s">
        <v>417</v>
      </c>
      <c r="D18" s="25" t="s">
        <v>139</v>
      </c>
      <c r="E18" s="16" t="s">
        <v>137</v>
      </c>
      <c r="F18" s="16" t="s">
        <v>183</v>
      </c>
      <c r="G18" s="16">
        <v>6</v>
      </c>
      <c r="H18" s="17" t="str">
        <f t="shared" si="6"/>
        <v>text</v>
      </c>
      <c r="I18" s="17">
        <f t="shared" si="7"/>
        <v>19</v>
      </c>
      <c r="J18" s="26"/>
      <c r="K18" s="27"/>
      <c r="L18" s="28" t="s">
        <v>137</v>
      </c>
      <c r="M18" s="29" t="s">
        <v>1497</v>
      </c>
      <c r="P18" s="6"/>
      <c r="Q18" s="6"/>
      <c r="R18" s="6"/>
      <c r="S18" s="6" t="str">
        <f t="shared" si="8"/>
        <v>,shinryo_ym</v>
      </c>
      <c r="T18" s="6" t="str">
        <f t="shared" si="9"/>
        <v>TEXT</v>
      </c>
      <c r="U18" s="6" t="str">
        <f t="shared" si="10"/>
        <v/>
      </c>
      <c r="V18" s="6" t="str">
        <f t="shared" si="0"/>
        <v>NOT NULL</v>
      </c>
      <c r="W18" s="6" t="str">
        <f t="shared" si="1"/>
        <v>-- 診療年月</v>
      </c>
      <c r="X18" s="6"/>
      <c r="AF18" s="45"/>
      <c r="AG18" s="45"/>
      <c r="AH18" s="45"/>
      <c r="AK18" s="22" t="str">
        <f>IF(CHOOSE(MATCH(AK$11,$AF$11:$AH$11,0),$AF18,$AG18,$AH18)="〇",IF($B18&lt;&gt;1,",Null","Null"),IF($B18&lt;&gt;1,","&amp;$D18,$D18))</f>
        <v>,shinryo_ym</v>
      </c>
      <c r="AP18" s="22" t="str">
        <f>IF(CHOOSE(MATCH(AP$11,$AF$11:$AH$11,0),$AF18,$AG18,$AH18)="〇",IF($B18&lt;&gt;1,",Null","Null"),IF($B18&lt;&gt;1,","&amp;$D18,$D18))</f>
        <v>,shinryo_ym</v>
      </c>
      <c r="AU18" s="22" t="str">
        <f>IF(CHOOSE(MATCH(AU$11,$AF$11:$AH$11,0),$AF18,$AG18,$AH18)="〇",IF($B18&lt;&gt;1,",Null","Null"),IF($B18&lt;&gt;1,","&amp;$D18,$D18))</f>
        <v>,shinryo_ym</v>
      </c>
    </row>
    <row r="19" spans="1:47" s="22" customFormat="1">
      <c r="A19" s="6"/>
      <c r="B19" s="14">
        <f t="shared" si="5"/>
        <v>6</v>
      </c>
      <c r="C19" s="15" t="s">
        <v>483</v>
      </c>
      <c r="D19" s="15" t="s">
        <v>160</v>
      </c>
      <c r="E19" s="17"/>
      <c r="F19" s="16" t="s">
        <v>183</v>
      </c>
      <c r="G19" s="17">
        <v>3</v>
      </c>
      <c r="H19" s="17" t="str">
        <f t="shared" si="6"/>
        <v>text</v>
      </c>
      <c r="I19" s="17">
        <f t="shared" si="7"/>
        <v>10</v>
      </c>
      <c r="J19" s="18"/>
      <c r="K19" s="21" t="s">
        <v>944</v>
      </c>
      <c r="L19" s="19" t="s">
        <v>137</v>
      </c>
      <c r="M19" s="20" t="s">
        <v>945</v>
      </c>
      <c r="P19" s="6"/>
      <c r="Q19" s="6"/>
      <c r="R19" s="6"/>
      <c r="S19" s="6" t="str">
        <f t="shared" si="8"/>
        <v>,data_type</v>
      </c>
      <c r="T19" s="6" t="str">
        <f t="shared" si="9"/>
        <v>TEXT</v>
      </c>
      <c r="U19" s="6" t="str">
        <f t="shared" si="10"/>
        <v>default 'RCP'</v>
      </c>
      <c r="V19" s="6" t="str">
        <f t="shared" si="0"/>
        <v>NOT NULL</v>
      </c>
      <c r="W19" s="6" t="str">
        <f t="shared" si="1"/>
        <v>-- データ種別</v>
      </c>
      <c r="X19" s="6"/>
      <c r="AF19" s="45"/>
      <c r="AG19" s="45"/>
      <c r="AH19" s="45"/>
      <c r="AK19" s="22" t="str">
        <f t="shared" ref="AK19:AK31" si="11">IF(CHOOSE(MATCH(AK$11,$AF$11:$AH$11,0),$AF19,$AG19,$AH19)="〇",IF($B19&lt;&gt;1,",Null","Null"),IF($B19&lt;&gt;1,","&amp;$D19,$D19))</f>
        <v>,data_type</v>
      </c>
      <c r="AP19" s="22" t="str">
        <f t="shared" ref="AP19:AP31" si="12">IF(CHOOSE(MATCH(AP$11,$AF$11:$AH$11,0),$AF19,$AG19,$AH19)="〇",IF($B19&lt;&gt;1,",Null","Null"),IF($B19&lt;&gt;1,","&amp;$D19,$D19))</f>
        <v>,data_type</v>
      </c>
      <c r="AU19" s="22" t="str">
        <f t="shared" ref="AU19:AU31" si="13">IF(CHOOSE(MATCH(AU$11,$AF$11:$AH$11,0),$AF19,$AG19,$AH19)="〇",IF($B19&lt;&gt;1,",Null","Null"),IF($B19&lt;&gt;1,","&amp;$D19,$D19))</f>
        <v>,data_type</v>
      </c>
    </row>
    <row r="20" spans="1:47" s="22" customFormat="1">
      <c r="A20" s="6"/>
      <c r="B20" s="14">
        <f t="shared" si="5"/>
        <v>7</v>
      </c>
      <c r="C20" s="25" t="s">
        <v>815</v>
      </c>
      <c r="D20" s="25" t="s">
        <v>816</v>
      </c>
      <c r="E20" s="16" t="s">
        <v>137</v>
      </c>
      <c r="F20" s="16" t="s">
        <v>183</v>
      </c>
      <c r="G20" s="16">
        <v>1</v>
      </c>
      <c r="H20" s="17" t="str">
        <f t="shared" si="6"/>
        <v>text</v>
      </c>
      <c r="I20" s="17">
        <f t="shared" si="7"/>
        <v>4</v>
      </c>
      <c r="J20" s="26"/>
      <c r="K20" s="27"/>
      <c r="L20" s="28" t="s">
        <v>137</v>
      </c>
      <c r="M20" s="29"/>
      <c r="P20" s="6"/>
      <c r="Q20" s="6"/>
      <c r="R20" s="6"/>
      <c r="S20" s="6" t="str">
        <f t="shared" si="8"/>
        <v>,shinsa_kikan</v>
      </c>
      <c r="T20" s="6" t="str">
        <f t="shared" si="9"/>
        <v>TEXT</v>
      </c>
      <c r="U20" s="6" t="str">
        <f t="shared" si="10"/>
        <v/>
      </c>
      <c r="V20" s="6" t="str">
        <f t="shared" si="0"/>
        <v>NOT NULL</v>
      </c>
      <c r="W20" s="6" t="str">
        <f t="shared" si="1"/>
        <v>-- 審査支払機関</v>
      </c>
      <c r="X20" s="6"/>
      <c r="AF20" s="45"/>
      <c r="AG20" s="45"/>
      <c r="AH20" s="45"/>
      <c r="AK20" s="22" t="str">
        <f t="shared" si="11"/>
        <v>,shinsa_kikan</v>
      </c>
      <c r="AP20" s="22" t="str">
        <f t="shared" si="12"/>
        <v>,shinsa_kikan</v>
      </c>
      <c r="AU20" s="22" t="str">
        <f t="shared" si="13"/>
        <v>,shinsa_kikan</v>
      </c>
    </row>
    <row r="21" spans="1:47" s="22" customFormat="1">
      <c r="A21" s="6"/>
      <c r="B21" s="14">
        <f t="shared" si="5"/>
        <v>8</v>
      </c>
      <c r="C21" s="15" t="s">
        <v>817</v>
      </c>
      <c r="D21" s="15" t="s">
        <v>818</v>
      </c>
      <c r="E21" s="17"/>
      <c r="F21" s="16" t="s">
        <v>183</v>
      </c>
      <c r="G21" s="17">
        <v>2</v>
      </c>
      <c r="H21" s="17" t="str">
        <f t="shared" si="6"/>
        <v>text</v>
      </c>
      <c r="I21" s="17">
        <f t="shared" si="7"/>
        <v>7</v>
      </c>
      <c r="J21" s="18"/>
      <c r="K21" s="21" t="s">
        <v>1498</v>
      </c>
      <c r="L21" s="19" t="s">
        <v>137</v>
      </c>
      <c r="M21" s="20" t="s">
        <v>1499</v>
      </c>
      <c r="P21" s="6"/>
      <c r="Q21" s="6"/>
      <c r="R21" s="6"/>
      <c r="S21" s="6" t="str">
        <f t="shared" si="8"/>
        <v>,record_shikibetsu</v>
      </c>
      <c r="T21" s="6" t="str">
        <f t="shared" si="9"/>
        <v>TEXT</v>
      </c>
      <c r="U21" s="6" t="str">
        <f t="shared" si="10"/>
        <v>default 'IR'</v>
      </c>
      <c r="V21" s="6" t="str">
        <f t="shared" si="0"/>
        <v>NOT NULL</v>
      </c>
      <c r="W21" s="6" t="str">
        <f t="shared" si="1"/>
        <v>-- レコード識別情報</v>
      </c>
      <c r="X21" s="6"/>
      <c r="AF21" s="45"/>
      <c r="AG21" s="45"/>
      <c r="AH21" s="45"/>
      <c r="AK21" s="22" t="str">
        <f t="shared" si="11"/>
        <v>,record_shikibetsu</v>
      </c>
      <c r="AP21" s="22" t="str">
        <f t="shared" si="12"/>
        <v>,record_shikibetsu</v>
      </c>
      <c r="AU21" s="22" t="str">
        <f t="shared" si="13"/>
        <v>,record_shikibetsu</v>
      </c>
    </row>
    <row r="22" spans="1:47" s="22" customFormat="1">
      <c r="A22" s="6"/>
      <c r="B22" s="14">
        <f>ROW()-13</f>
        <v>9</v>
      </c>
      <c r="C22" s="25" t="s">
        <v>819</v>
      </c>
      <c r="D22" s="25" t="s">
        <v>820</v>
      </c>
      <c r="E22" s="16" t="s">
        <v>137</v>
      </c>
      <c r="F22" s="16" t="s">
        <v>129</v>
      </c>
      <c r="G22" s="16">
        <v>6</v>
      </c>
      <c r="H22" s="17" t="str">
        <f t="shared" si="6"/>
        <v>integer</v>
      </c>
      <c r="I22" s="17">
        <f t="shared" si="7"/>
        <v>4</v>
      </c>
      <c r="J22" s="26"/>
      <c r="K22" s="27">
        <v>0</v>
      </c>
      <c r="L22" s="28" t="s">
        <v>137</v>
      </c>
      <c r="M22" s="29" t="s">
        <v>1500</v>
      </c>
      <c r="P22" s="6"/>
      <c r="Q22" s="6"/>
      <c r="R22" s="6"/>
      <c r="S22" s="6" t="str">
        <f t="shared" si="8"/>
        <v>,receipt_no</v>
      </c>
      <c r="T22" s="6" t="str">
        <f t="shared" si="9"/>
        <v>INTEGER</v>
      </c>
      <c r="U22" s="6" t="str">
        <f t="shared" si="10"/>
        <v>default 0</v>
      </c>
      <c r="V22" s="6" t="str">
        <f t="shared" si="0"/>
        <v>NOT NULL</v>
      </c>
      <c r="W22" s="6" t="str">
        <f t="shared" si="1"/>
        <v>-- レセプト番号</v>
      </c>
      <c r="X22" s="6"/>
      <c r="AF22" s="45"/>
      <c r="AG22" s="45"/>
      <c r="AH22" s="45"/>
      <c r="AK22" s="22" t="str">
        <f t="shared" si="11"/>
        <v>,receipt_no</v>
      </c>
      <c r="AP22" s="22" t="str">
        <f t="shared" si="12"/>
        <v>,receipt_no</v>
      </c>
      <c r="AU22" s="22" t="str">
        <f t="shared" si="13"/>
        <v>,receipt_no</v>
      </c>
    </row>
    <row r="23" spans="1:47" s="22" customFormat="1">
      <c r="A23" s="6"/>
      <c r="B23" s="14">
        <f t="shared" si="5"/>
        <v>10</v>
      </c>
      <c r="C23" s="15" t="s">
        <v>821</v>
      </c>
      <c r="D23" s="15" t="s">
        <v>822</v>
      </c>
      <c r="E23" s="17" t="s">
        <v>137</v>
      </c>
      <c r="F23" s="16" t="s">
        <v>129</v>
      </c>
      <c r="G23" s="17">
        <v>10</v>
      </c>
      <c r="H23" s="17" t="str">
        <f t="shared" si="6"/>
        <v>integer</v>
      </c>
      <c r="I23" s="17">
        <f t="shared" si="7"/>
        <v>4</v>
      </c>
      <c r="J23" s="18"/>
      <c r="K23" s="21">
        <v>0</v>
      </c>
      <c r="L23" s="19" t="s">
        <v>137</v>
      </c>
      <c r="M23" s="20" t="s">
        <v>1500</v>
      </c>
      <c r="P23" s="6"/>
      <c r="Q23" s="6"/>
      <c r="R23" s="6"/>
      <c r="S23" s="6" t="str">
        <f t="shared" si="8"/>
        <v>,gyo_no</v>
      </c>
      <c r="T23" s="6" t="str">
        <f t="shared" si="9"/>
        <v>INTEGER</v>
      </c>
      <c r="U23" s="6" t="str">
        <f t="shared" si="10"/>
        <v>default 0</v>
      </c>
      <c r="V23" s="6" t="str">
        <f t="shared" si="0"/>
        <v>NOT NULL</v>
      </c>
      <c r="W23" s="6" t="str">
        <f t="shared" si="1"/>
        <v>-- 行番号</v>
      </c>
      <c r="X23" s="6"/>
      <c r="AF23" s="45"/>
      <c r="AG23" s="45"/>
      <c r="AH23" s="45"/>
      <c r="AK23" s="22" t="str">
        <f t="shared" si="11"/>
        <v>,gyo_no</v>
      </c>
      <c r="AP23" s="22" t="str">
        <f t="shared" si="12"/>
        <v>,gyo_no</v>
      </c>
      <c r="AU23" s="22" t="str">
        <f t="shared" si="13"/>
        <v>,gyo_no</v>
      </c>
    </row>
    <row r="24" spans="1:47" s="22" customFormat="1">
      <c r="A24" s="6"/>
      <c r="B24" s="14">
        <f t="shared" si="5"/>
        <v>11</v>
      </c>
      <c r="C24" s="25" t="s">
        <v>823</v>
      </c>
      <c r="D24" s="25" t="s">
        <v>824</v>
      </c>
      <c r="E24" s="16"/>
      <c r="F24" s="16" t="s">
        <v>183</v>
      </c>
      <c r="G24" s="16">
        <v>20</v>
      </c>
      <c r="H24" s="17" t="str">
        <f t="shared" si="6"/>
        <v>text</v>
      </c>
      <c r="I24" s="17">
        <f t="shared" si="7"/>
        <v>61</v>
      </c>
      <c r="J24" s="26"/>
      <c r="K24" s="27"/>
      <c r="L24" s="28"/>
      <c r="M24" s="29" t="s">
        <v>810</v>
      </c>
      <c r="P24" s="6"/>
      <c r="Q24" s="6"/>
      <c r="R24" s="6"/>
      <c r="S24" s="6" t="str">
        <f t="shared" si="8"/>
        <v>,karute_no</v>
      </c>
      <c r="T24" s="6" t="str">
        <f t="shared" si="9"/>
        <v>TEXT</v>
      </c>
      <c r="U24" s="6" t="str">
        <f t="shared" si="10"/>
        <v/>
      </c>
      <c r="V24" s="6" t="str">
        <f t="shared" si="0"/>
        <v/>
      </c>
      <c r="W24" s="6" t="str">
        <f t="shared" si="1"/>
        <v>-- カルテ番号等</v>
      </c>
      <c r="X24" s="6"/>
      <c r="AF24" s="45"/>
      <c r="AG24" s="45"/>
      <c r="AH24" s="45"/>
      <c r="AK24" s="22" t="str">
        <f t="shared" si="11"/>
        <v>,karute_no</v>
      </c>
      <c r="AP24" s="22" t="str">
        <f t="shared" si="12"/>
        <v>,karute_no</v>
      </c>
      <c r="AU24" s="22" t="str">
        <f t="shared" si="13"/>
        <v>,karute_no</v>
      </c>
    </row>
    <row r="25" spans="1:47" s="22" customFormat="1">
      <c r="A25" s="6"/>
      <c r="B25" s="14">
        <f t="shared" si="5"/>
        <v>12</v>
      </c>
      <c r="C25" s="15" t="s">
        <v>1501</v>
      </c>
      <c r="D25" s="15" t="s">
        <v>1502</v>
      </c>
      <c r="E25" s="17"/>
      <c r="F25" s="16" t="s">
        <v>183</v>
      </c>
      <c r="G25" s="17">
        <v>2</v>
      </c>
      <c r="H25" s="17" t="str">
        <f t="shared" si="6"/>
        <v>text</v>
      </c>
      <c r="I25" s="17">
        <f t="shared" si="7"/>
        <v>7</v>
      </c>
      <c r="J25" s="18"/>
      <c r="K25" s="21"/>
      <c r="L25" s="19"/>
      <c r="M25" s="20"/>
      <c r="P25" s="6"/>
      <c r="Q25" s="6"/>
      <c r="R25" s="6"/>
      <c r="S25" s="6" t="str">
        <f t="shared" si="8"/>
        <v>,prefecture</v>
      </c>
      <c r="T25" s="6" t="str">
        <f t="shared" si="9"/>
        <v>TEXT</v>
      </c>
      <c r="U25" s="6" t="str">
        <f t="shared" si="10"/>
        <v/>
      </c>
      <c r="V25" s="6" t="str">
        <f t="shared" si="0"/>
        <v/>
      </c>
      <c r="W25" s="6" t="str">
        <f t="shared" si="1"/>
        <v>-- 都道府県</v>
      </c>
      <c r="X25" s="6"/>
      <c r="AF25" s="45"/>
      <c r="AG25" s="45"/>
      <c r="AH25" s="45"/>
      <c r="AK25" s="22" t="str">
        <f t="shared" si="11"/>
        <v>,prefecture</v>
      </c>
      <c r="AP25" s="22" t="str">
        <f t="shared" si="12"/>
        <v>,prefecture</v>
      </c>
      <c r="AU25" s="22" t="str">
        <f t="shared" si="13"/>
        <v>,prefecture</v>
      </c>
    </row>
    <row r="26" spans="1:47" s="22" customFormat="1">
      <c r="A26" s="6"/>
      <c r="B26" s="14">
        <f>ROW()-13</f>
        <v>13</v>
      </c>
      <c r="C26" s="25" t="s">
        <v>1503</v>
      </c>
      <c r="D26" s="25" t="s">
        <v>1504</v>
      </c>
      <c r="E26" s="16"/>
      <c r="F26" s="16" t="s">
        <v>183</v>
      </c>
      <c r="G26" s="16">
        <v>1</v>
      </c>
      <c r="H26" s="17" t="str">
        <f t="shared" si="6"/>
        <v>text</v>
      </c>
      <c r="I26" s="17">
        <f t="shared" si="7"/>
        <v>4</v>
      </c>
      <c r="J26" s="26"/>
      <c r="K26" s="27"/>
      <c r="L26" s="28"/>
      <c r="M26" s="29"/>
      <c r="P26" s="6"/>
      <c r="Q26" s="6"/>
      <c r="R26" s="6"/>
      <c r="S26" s="6" t="str">
        <f t="shared" si="8"/>
        <v>,tensuhyo</v>
      </c>
      <c r="T26" s="6" t="str">
        <f t="shared" si="9"/>
        <v>TEXT</v>
      </c>
      <c r="U26" s="6" t="str">
        <f t="shared" si="10"/>
        <v/>
      </c>
      <c r="V26" s="6" t="str">
        <f t="shared" si="0"/>
        <v/>
      </c>
      <c r="W26" s="6" t="str">
        <f t="shared" si="1"/>
        <v>-- 点数表</v>
      </c>
      <c r="X26" s="6"/>
      <c r="AF26" s="45"/>
      <c r="AG26" s="45"/>
      <c r="AH26" s="45"/>
      <c r="AK26" s="22" t="str">
        <f t="shared" si="11"/>
        <v>,tensuhyo</v>
      </c>
      <c r="AP26" s="22" t="str">
        <f t="shared" si="12"/>
        <v>,tensuhyo</v>
      </c>
      <c r="AU26" s="22" t="str">
        <f t="shared" si="13"/>
        <v>,tensuhyo</v>
      </c>
    </row>
    <row r="27" spans="1:47" s="22" customFormat="1">
      <c r="A27" s="6"/>
      <c r="B27" s="14">
        <f t="shared" si="5"/>
        <v>14</v>
      </c>
      <c r="C27" s="15" t="s">
        <v>1505</v>
      </c>
      <c r="D27" s="15" t="s">
        <v>1506</v>
      </c>
      <c r="E27" s="17"/>
      <c r="F27" s="16" t="s">
        <v>183</v>
      </c>
      <c r="G27" s="17">
        <v>7</v>
      </c>
      <c r="H27" s="17" t="str">
        <f t="shared" si="6"/>
        <v>text</v>
      </c>
      <c r="I27" s="17">
        <f t="shared" si="7"/>
        <v>22</v>
      </c>
      <c r="J27" s="18"/>
      <c r="K27" s="21"/>
      <c r="L27" s="19"/>
      <c r="M27" s="20"/>
      <c r="P27" s="6"/>
      <c r="Q27" s="6"/>
      <c r="R27" s="6"/>
      <c r="S27" s="6" t="str">
        <f t="shared" si="8"/>
        <v>,hospital_code</v>
      </c>
      <c r="T27" s="6" t="str">
        <f t="shared" si="9"/>
        <v>TEXT</v>
      </c>
      <c r="U27" s="6" t="str">
        <f t="shared" si="10"/>
        <v/>
      </c>
      <c r="V27" s="6" t="str">
        <f t="shared" si="0"/>
        <v/>
      </c>
      <c r="W27" s="6" t="str">
        <f t="shared" si="1"/>
        <v>-- 医療機関コード</v>
      </c>
      <c r="X27" s="6"/>
      <c r="AF27" s="45"/>
      <c r="AG27" s="45"/>
      <c r="AH27" s="45"/>
      <c r="AK27" s="22" t="str">
        <f t="shared" si="11"/>
        <v>,hospital_code</v>
      </c>
      <c r="AP27" s="22" t="str">
        <f t="shared" si="12"/>
        <v>,hospital_code</v>
      </c>
      <c r="AU27" s="22" t="str">
        <f t="shared" si="13"/>
        <v>,hospital_code</v>
      </c>
    </row>
    <row r="28" spans="1:47" s="22" customFormat="1">
      <c r="A28" s="6"/>
      <c r="B28" s="14">
        <f t="shared" si="5"/>
        <v>15</v>
      </c>
      <c r="C28" s="15" t="s">
        <v>857</v>
      </c>
      <c r="D28" s="15" t="s">
        <v>858</v>
      </c>
      <c r="E28" s="17"/>
      <c r="F28" s="16" t="s">
        <v>183</v>
      </c>
      <c r="G28" s="17">
        <v>2</v>
      </c>
      <c r="H28" s="17" t="str">
        <f t="shared" si="6"/>
        <v>text</v>
      </c>
      <c r="I28" s="17">
        <f t="shared" si="7"/>
        <v>7</v>
      </c>
      <c r="J28" s="18"/>
      <c r="K28" s="21"/>
      <c r="L28" s="19"/>
      <c r="M28" s="20"/>
      <c r="P28" s="6"/>
      <c r="Q28" s="6"/>
      <c r="R28" s="6"/>
      <c r="S28" s="6" t="str">
        <f t="shared" si="8"/>
        <v>,reserve1</v>
      </c>
      <c r="T28" s="6" t="str">
        <f t="shared" si="9"/>
        <v>TEXT</v>
      </c>
      <c r="U28" s="6" t="str">
        <f t="shared" si="10"/>
        <v/>
      </c>
      <c r="V28" s="6" t="str">
        <f t="shared" si="0"/>
        <v/>
      </c>
      <c r="W28" s="6" t="str">
        <f t="shared" si="1"/>
        <v>-- 予備1</v>
      </c>
      <c r="X28" s="6"/>
      <c r="AF28" s="45"/>
      <c r="AG28" s="45"/>
      <c r="AH28" s="45"/>
      <c r="AK28" s="22" t="str">
        <f t="shared" si="11"/>
        <v>,reserve1</v>
      </c>
      <c r="AP28" s="22" t="str">
        <f t="shared" si="12"/>
        <v>,reserve1</v>
      </c>
      <c r="AU28" s="22" t="str">
        <f t="shared" si="13"/>
        <v>,reserve1</v>
      </c>
    </row>
    <row r="29" spans="1:47" s="22" customFormat="1">
      <c r="A29" s="6"/>
      <c r="B29" s="14">
        <f t="shared" si="5"/>
        <v>16</v>
      </c>
      <c r="C29" s="25" t="s">
        <v>1507</v>
      </c>
      <c r="D29" s="25" t="s">
        <v>1508</v>
      </c>
      <c r="E29" s="16"/>
      <c r="F29" s="16" t="s">
        <v>183</v>
      </c>
      <c r="G29" s="16">
        <v>20</v>
      </c>
      <c r="H29" s="17" t="str">
        <f t="shared" si="6"/>
        <v>text</v>
      </c>
      <c r="I29" s="17">
        <f t="shared" si="7"/>
        <v>61</v>
      </c>
      <c r="J29" s="26"/>
      <c r="K29" s="27"/>
      <c r="L29" s="28"/>
      <c r="M29" s="29"/>
      <c r="P29" s="6"/>
      <c r="Q29" s="6"/>
      <c r="R29" s="6"/>
      <c r="S29" s="6" t="str">
        <f t="shared" si="8"/>
        <v>,hospital_name</v>
      </c>
      <c r="T29" s="6" t="str">
        <f t="shared" si="9"/>
        <v>TEXT</v>
      </c>
      <c r="U29" s="6" t="str">
        <f t="shared" si="10"/>
        <v/>
      </c>
      <c r="V29" s="6" t="str">
        <f t="shared" si="0"/>
        <v/>
      </c>
      <c r="W29" s="6" t="str">
        <f t="shared" si="1"/>
        <v>-- 医療機関名称</v>
      </c>
      <c r="X29" s="6"/>
      <c r="AF29" s="45"/>
      <c r="AG29" s="45"/>
      <c r="AH29" s="45"/>
      <c r="AK29" s="22" t="str">
        <f t="shared" si="11"/>
        <v>,hospital_name</v>
      </c>
      <c r="AP29" s="22" t="str">
        <f t="shared" si="12"/>
        <v>,hospital_name</v>
      </c>
      <c r="AU29" s="22" t="str">
        <f t="shared" si="13"/>
        <v>,hospital_name</v>
      </c>
    </row>
    <row r="30" spans="1:47" s="22" customFormat="1">
      <c r="A30" s="6"/>
      <c r="B30" s="14">
        <f t="shared" si="5"/>
        <v>17</v>
      </c>
      <c r="C30" s="15" t="s">
        <v>1509</v>
      </c>
      <c r="D30" s="15" t="s">
        <v>1510</v>
      </c>
      <c r="E30" s="17"/>
      <c r="F30" s="16" t="s">
        <v>183</v>
      </c>
      <c r="G30" s="17">
        <v>2</v>
      </c>
      <c r="H30" s="17" t="str">
        <f t="shared" si="6"/>
        <v>text</v>
      </c>
      <c r="I30" s="17">
        <f t="shared" si="7"/>
        <v>7</v>
      </c>
      <c r="J30" s="18"/>
      <c r="K30" s="21"/>
      <c r="L30" s="19"/>
      <c r="M30" s="20"/>
      <c r="P30" s="6"/>
      <c r="Q30" s="6"/>
      <c r="R30" s="6"/>
      <c r="S30" s="6" t="str">
        <f t="shared" si="8"/>
        <v>,multi_volume_shikibetsu</v>
      </c>
      <c r="T30" s="6" t="str">
        <f t="shared" si="9"/>
        <v>TEXT</v>
      </c>
      <c r="U30" s="6" t="str">
        <f t="shared" si="10"/>
        <v/>
      </c>
      <c r="V30" s="6" t="str">
        <f t="shared" si="0"/>
        <v/>
      </c>
      <c r="W30" s="6" t="str">
        <f t="shared" si="1"/>
        <v>-- マルチボリューム識別情報</v>
      </c>
      <c r="X30" s="6"/>
      <c r="AF30" s="45"/>
      <c r="AG30" s="45"/>
      <c r="AH30" s="45"/>
      <c r="AK30" s="22" t="str">
        <f t="shared" si="11"/>
        <v>,multi_volume_shikibetsu</v>
      </c>
      <c r="AP30" s="22" t="str">
        <f t="shared" si="12"/>
        <v>,multi_volume_shikibetsu</v>
      </c>
      <c r="AU30" s="22" t="str">
        <f t="shared" si="13"/>
        <v>,multi_volume_shikibetsu</v>
      </c>
    </row>
    <row r="31" spans="1:47" s="22" customFormat="1" ht="18.75" customHeight="1" thickBot="1">
      <c r="A31" s="6"/>
      <c r="B31" s="30">
        <f>ROW()-13</f>
        <v>18</v>
      </c>
      <c r="C31" s="31" t="s">
        <v>1511</v>
      </c>
      <c r="D31" s="31" t="s">
        <v>1512</v>
      </c>
      <c r="E31" s="23"/>
      <c r="F31" s="23" t="s">
        <v>183</v>
      </c>
      <c r="G31" s="23">
        <v>15</v>
      </c>
      <c r="H31" s="23" t="str">
        <f t="shared" si="6"/>
        <v>text</v>
      </c>
      <c r="I31" s="23">
        <f t="shared" si="7"/>
        <v>46</v>
      </c>
      <c r="J31" s="32"/>
      <c r="K31" s="33"/>
      <c r="L31" s="34"/>
      <c r="M31" s="35"/>
      <c r="P31" s="6"/>
      <c r="Q31" s="6"/>
      <c r="R31" s="6"/>
      <c r="S31" s="6" t="str">
        <f t="shared" si="8"/>
        <v>,phone_no</v>
      </c>
      <c r="T31" s="6" t="str">
        <f t="shared" si="9"/>
        <v>TEXT</v>
      </c>
      <c r="U31" s="6" t="str">
        <f t="shared" si="10"/>
        <v/>
      </c>
      <c r="V31" s="6" t="str">
        <f t="shared" si="0"/>
        <v/>
      </c>
      <c r="W31" s="6" t="str">
        <f t="shared" si="1"/>
        <v>-- 電話番号</v>
      </c>
      <c r="X31" s="6"/>
      <c r="AF31" s="45"/>
      <c r="AG31" s="45"/>
      <c r="AH31" s="45"/>
      <c r="AK31" s="22" t="str">
        <f t="shared" si="11"/>
        <v>,phone_no</v>
      </c>
      <c r="AP31" s="22" t="str">
        <f t="shared" si="12"/>
        <v>,phone_no</v>
      </c>
      <c r="AU31" s="22" t="str">
        <f t="shared" si="13"/>
        <v>,phone_no</v>
      </c>
    </row>
    <row r="32" spans="1:47">
      <c r="P32" s="22"/>
      <c r="R32" s="6" t="s">
        <v>175</v>
      </c>
      <c r="Y32" s="22"/>
      <c r="Z32" s="22"/>
      <c r="AA32" s="22"/>
      <c r="AB32" s="22"/>
      <c r="AJ32" s="6" t="s">
        <v>476</v>
      </c>
      <c r="AO32" s="6" t="s">
        <v>476</v>
      </c>
      <c r="AT32" s="6" t="s">
        <v>476</v>
      </c>
    </row>
    <row r="33" spans="1:66">
      <c r="A33" s="22"/>
      <c r="P33" s="22"/>
      <c r="Y33" s="22"/>
      <c r="Z33" s="22"/>
      <c r="AA33" s="22"/>
      <c r="AB33" s="22"/>
      <c r="AK33" s="6" t="str">
        <f>AK$11&amp;"."&amp;SUBSTITUTE($D$8,"merge","dwh")</f>
        <v>milscm2.dwh_receiptc_ir</v>
      </c>
      <c r="AP33" s="6" t="str">
        <f>"(select * from "&amp;$AP$11&amp;"."&amp;SUBSTITUTE($D$8,"merge","dwh")&amp;" where facility_id = '%(facility_id)s') d "</f>
        <v xml:space="preserve">(select * from milscm22.dwh_receiptc_ir where facility_id = '%(facility_id)s') d </v>
      </c>
      <c r="AU33" s="6" t="str">
        <f>"(select * from "&amp;$AU$11&amp;"."&amp;SUBSTITUTE($D$8,"merge","dwh")&amp;" where facility_id = '%(facility_id)s') d "</f>
        <v xml:space="preserve">(select * from milscm12.dwh_receiptc_ir where facility_id = '%(facility_id)s') d </v>
      </c>
    </row>
    <row r="34" spans="1:66">
      <c r="A34" s="22"/>
      <c r="P34" s="22"/>
      <c r="Y34" s="22"/>
      <c r="Z34" s="22"/>
      <c r="AA34" s="22"/>
      <c r="AB34" s="22"/>
      <c r="AJ34" s="6" t="s">
        <v>2006</v>
      </c>
      <c r="AO34" s="6" t="s">
        <v>2006</v>
      </c>
      <c r="AT34" s="6" t="s">
        <v>2006</v>
      </c>
    </row>
    <row r="35" spans="1:66">
      <c r="A35" s="22"/>
      <c r="P35" s="22"/>
      <c r="Y35" s="22"/>
      <c r="Z35" s="22"/>
      <c r="AA35" s="22"/>
      <c r="AB35" s="22"/>
      <c r="AI35" s="6" t="s">
        <v>138</v>
      </c>
      <c r="AK35" s="6" t="str">
        <f>$AI35&amp;" = '%(facility_id)s'"</f>
        <v>facility_id = '%(facility_id)s'</v>
      </c>
      <c r="AP35" s="6" t="str">
        <f>"not exists ( select 1 from (select * from "&amp;"milscm4."&amp;$D$8&amp;" where facility_id = '%(facility_id)s') m where"</f>
        <v>not exists ( select 1 from (select * from milscm4.merge_receiptc_ir where facility_id = '%(facility_id)s') m where</v>
      </c>
      <c r="AU35" s="6" t="str">
        <f>"not exists ( select 1 from (select * from "&amp;"milscm4."&amp;$D$8&amp;" where facility_id = '%(facility_id)s') m where"</f>
        <v>not exists ( select 1 from (select * from milscm4.merge_receiptc_ir where facility_id = '%(facility_id)s') m where</v>
      </c>
    </row>
    <row r="36" spans="1:66">
      <c r="A36" s="22"/>
      <c r="P36" s="22"/>
      <c r="Y36" s="22"/>
      <c r="Z36" s="22"/>
      <c r="AA36" s="22"/>
      <c r="AB36" s="22"/>
      <c r="AJ36" s="6" t="s">
        <v>2007</v>
      </c>
      <c r="AN36" s="6" t="s">
        <v>138</v>
      </c>
      <c r="AP36" s="6" t="str">
        <f>"d."&amp;$AN36&amp;"=m."&amp;$AN36</f>
        <v>d.facility_id=m.facility_id</v>
      </c>
      <c r="AU36" s="6" t="str">
        <f>"d."&amp;$AN36&amp;"=m."&amp;$AN36</f>
        <v>d.facility_id=m.facility_id</v>
      </c>
    </row>
    <row r="37" spans="1:66">
      <c r="A37" s="22"/>
      <c r="P37" s="22"/>
      <c r="Y37" s="22"/>
      <c r="Z37" s="22"/>
      <c r="AA37" s="22"/>
      <c r="AB37" s="22"/>
      <c r="AN37" s="6" t="s">
        <v>814</v>
      </c>
      <c r="AP37" s="6" t="str">
        <f>"and d."&amp;$AN37&amp;"=m."&amp;$AN37</f>
        <v>and d.seikyu_ym=m.seikyu_ym</v>
      </c>
      <c r="AU37" s="6" t="str">
        <f>"and d."&amp;$AN37&amp;"=m."&amp;$AN37</f>
        <v>and d.seikyu_ym=m.seikyu_ym</v>
      </c>
    </row>
    <row r="38" spans="1:66">
      <c r="P38" s="22"/>
      <c r="Y38" s="22"/>
      <c r="Z38" s="22"/>
      <c r="AA38" s="22"/>
      <c r="AB38" s="22"/>
      <c r="AN38" s="6" t="s">
        <v>139</v>
      </c>
      <c r="AP38" s="6" t="str">
        <f t="shared" ref="AP38:AP41" si="14">"and d."&amp;$AN38&amp;"=m."&amp;$AN38</f>
        <v>and d.shinryo_ym=m.shinryo_ym</v>
      </c>
      <c r="AU38" s="6" t="str">
        <f t="shared" ref="AU38:AU41" si="15">"and d."&amp;$AN38&amp;"=m."&amp;$AN38</f>
        <v>and d.shinryo_ym=m.shinryo_ym</v>
      </c>
      <c r="BN38" s="6" t="s">
        <v>1513</v>
      </c>
    </row>
    <row r="39" spans="1:66">
      <c r="P39" s="22"/>
      <c r="Y39" s="22"/>
      <c r="Z39" s="22"/>
      <c r="AA39" s="22"/>
      <c r="AB39" s="22"/>
      <c r="AN39" s="6" t="s">
        <v>816</v>
      </c>
      <c r="AP39" s="6" t="str">
        <f t="shared" si="14"/>
        <v>and d.shinsa_kikan=m.shinsa_kikan</v>
      </c>
      <c r="AU39" s="6" t="str">
        <f t="shared" si="15"/>
        <v>and d.shinsa_kikan=m.shinsa_kikan</v>
      </c>
    </row>
    <row r="40" spans="1:66">
      <c r="P40" s="22"/>
      <c r="Y40" s="22"/>
      <c r="Z40" s="22"/>
      <c r="AA40" s="22"/>
      <c r="AB40" s="22"/>
      <c r="AN40" s="6" t="s">
        <v>820</v>
      </c>
      <c r="AP40" s="6" t="str">
        <f t="shared" si="14"/>
        <v>and d.receipt_no=m.receipt_no</v>
      </c>
      <c r="AU40" s="6" t="str">
        <f t="shared" si="15"/>
        <v>and d.receipt_no=m.receipt_no</v>
      </c>
    </row>
    <row r="41" spans="1:66">
      <c r="P41" s="22"/>
      <c r="Y41" s="22"/>
      <c r="Z41" s="22"/>
      <c r="AA41" s="22"/>
      <c r="AB41" s="22"/>
      <c r="AN41" s="6" t="s">
        <v>822</v>
      </c>
      <c r="AP41" s="6" t="str">
        <f t="shared" si="14"/>
        <v>and d.gyo_no=m.gyo_no</v>
      </c>
      <c r="AU41" s="6" t="str">
        <f t="shared" si="15"/>
        <v>and d.gyo_no=m.gyo_no</v>
      </c>
    </row>
    <row r="42" spans="1:66">
      <c r="P42" s="22"/>
      <c r="Y42" s="22"/>
      <c r="Z42" s="22"/>
      <c r="AA42" s="22"/>
      <c r="AB42" s="22"/>
      <c r="AO42" s="6" t="s">
        <v>175</v>
      </c>
      <c r="AT42" s="6" t="s">
        <v>175</v>
      </c>
    </row>
    <row r="43" spans="1:66">
      <c r="P43" s="22"/>
      <c r="Y43" s="22"/>
      <c r="Z43" s="22"/>
      <c r="AA43" s="22"/>
      <c r="AB43" s="22"/>
    </row>
    <row r="44" spans="1:66">
      <c r="P44" s="22"/>
      <c r="Y44" s="22"/>
      <c r="Z44" s="22"/>
      <c r="AA44" s="22"/>
      <c r="AB44" s="22"/>
    </row>
    <row r="45" spans="1:66">
      <c r="P45" s="22"/>
      <c r="Y45" s="22"/>
      <c r="Z45" s="22"/>
      <c r="AA45" s="22"/>
      <c r="AB45" s="22"/>
    </row>
    <row r="46" spans="1:66">
      <c r="P46" s="22"/>
      <c r="Y46" s="22"/>
      <c r="Z46" s="22"/>
      <c r="AA46" s="22"/>
      <c r="AB46"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U99"/>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milscm4.merge_receiptc_re</v>
      </c>
    </row>
    <row r="3" spans="1:47" ht="18" thickBot="1">
      <c r="B3" s="9"/>
      <c r="C3" s="9"/>
      <c r="D3" s="9"/>
      <c r="E3" s="9"/>
      <c r="F3" s="9"/>
      <c r="G3" s="9"/>
      <c r="H3" s="9"/>
      <c r="I3" s="9"/>
      <c r="J3" s="9"/>
      <c r="K3" s="9"/>
      <c r="L3" s="9"/>
      <c r="M3" s="10"/>
      <c r="N3" s="9"/>
      <c r="Q3" s="6" t="str">
        <f>"ADD CONSTRAINT "&amp;D$8&amp;"_pkey"</f>
        <v>ADD CONSTRAINT merge_receiptc_re_pkey</v>
      </c>
    </row>
    <row r="4" spans="1:47">
      <c r="B4" s="177" t="s">
        <v>133</v>
      </c>
      <c r="C4" s="178"/>
      <c r="D4" s="179" t="str">
        <f>VLOOKUP(D7,エンティティ一覧!A1:'エンティティ一覧'!AQ10060,13,FALSE)</f>
        <v>ENT_C2_02</v>
      </c>
      <c r="E4" s="180"/>
      <c r="F4" s="180"/>
      <c r="G4" s="180"/>
      <c r="H4" s="180"/>
      <c r="I4" s="180"/>
      <c r="J4" s="180"/>
      <c r="K4" s="180"/>
      <c r="L4" s="180"/>
      <c r="M4" s="181"/>
      <c r="R4" s="6" t="s">
        <v>176</v>
      </c>
    </row>
    <row r="5" spans="1:47">
      <c r="B5" s="161" t="s">
        <v>112</v>
      </c>
      <c r="C5" s="162"/>
      <c r="D5" s="163" t="str">
        <f>VLOOKUP(D7,エンティティ一覧!A1:'エンティティ一覧'!AQ10060,2,FALSE)</f>
        <v>SA_C2</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結合テーブル_医科レセプト</v>
      </c>
      <c r="E6" s="164"/>
      <c r="F6" s="164"/>
      <c r="G6" s="164"/>
      <c r="H6" s="164"/>
      <c r="I6" s="164"/>
      <c r="J6" s="164"/>
      <c r="K6" s="164"/>
      <c r="L6" s="164"/>
      <c r="M6" s="165"/>
      <c r="T6" s="6" t="s">
        <v>962</v>
      </c>
    </row>
    <row r="7" spans="1:47">
      <c r="B7" s="161" t="s">
        <v>114</v>
      </c>
      <c r="C7" s="162"/>
      <c r="D7" s="163" t="s">
        <v>811</v>
      </c>
      <c r="E7" s="164"/>
      <c r="F7" s="164"/>
      <c r="G7" s="164"/>
      <c r="H7" s="164"/>
      <c r="I7" s="164"/>
      <c r="J7" s="164"/>
      <c r="K7" s="164"/>
      <c r="L7" s="164"/>
      <c r="M7" s="165"/>
      <c r="T7" s="6" t="s">
        <v>963</v>
      </c>
    </row>
    <row r="8" spans="1:47">
      <c r="B8" s="161" t="s">
        <v>115</v>
      </c>
      <c r="C8" s="162"/>
      <c r="D8" s="163" t="s">
        <v>812</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二次利用DBの医科レセプト_レセプト共通レコードテーブルについて、バックアップスキーマを含めて結合する。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milscm4.merge_receiptc_re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milscm4.merge_receiptc_re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milscm4.merge_receiptc_re</v>
      </c>
      <c r="AF12" s="156" t="s">
        <v>480</v>
      </c>
      <c r="AG12" s="156"/>
      <c r="AH12" s="156"/>
      <c r="AJ12" s="6" t="str">
        <f>"INSERT INTO milscm4."&amp;$D$8</f>
        <v>INSERT INTO milscm4.merge_receiptc_re</v>
      </c>
      <c r="AO12" s="6" t="str">
        <f>"INSERT INTO milscm4."&amp;$D$8</f>
        <v>INSERT INTO milscm4.merge_receiptc_re</v>
      </c>
      <c r="AT12" s="6" t="str">
        <f>"INSERT INTO milscm4."&amp;$D$8</f>
        <v>INSERT INTO milscm4.merge_receiptc_re</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84" si="0">IF(L14="○","NOT NULL","")</f>
        <v>NOT NULL</v>
      </c>
      <c r="W14" s="6" t="str">
        <f t="shared" ref="W14:W84" si="1">"-- "&amp;C14</f>
        <v>-- 取込年月</v>
      </c>
      <c r="X14" s="6"/>
      <c r="AF14" s="42"/>
      <c r="AG14" s="42"/>
      <c r="AH14" s="42"/>
      <c r="AK14" s="22" t="str">
        <f t="shared" ref="AK14:AK17" si="2">IF(CHOOSE(MATCH(AK$11,$AF$11:$AH$11,0),$AF14,$AG14,$AH14)="〇",IF($B14&lt;&gt;1,",Null","Null"),IF($B14&lt;&gt;1,","&amp;$D14,$D14))</f>
        <v>torikomi_ym</v>
      </c>
      <c r="AP14" s="22" t="str">
        <f t="shared" ref="AP14:AP17" si="3">IF(CHOOSE(MATCH(AP$11,$AF$11:$AH$11,0),$AF14,$AG14,$AH14)="〇",IF($B14&lt;&gt;1,",Null","Null"),IF($B14&lt;&gt;1,","&amp;$D14,$D14))</f>
        <v>torikomi_ym</v>
      </c>
      <c r="AU14" s="22" t="str">
        <f t="shared" ref="AU14:AU17" si="4">IF(CHOOSE(MATCH(AU$11,$AF$11:$AH$11,0),$AF14,$AG14,$AH14)="〇",IF($B14&lt;&gt;1,",Null","Null"),IF($B14&lt;&gt;1,","&amp;$D14,$D14))</f>
        <v>torikomi_ym</v>
      </c>
    </row>
    <row r="15" spans="1:47" s="22" customFormat="1">
      <c r="A15" s="6"/>
      <c r="B15" s="14">
        <f t="shared" ref="B15:B81" si="5">ROW()-13</f>
        <v>2</v>
      </c>
      <c r="C15" s="15" t="s">
        <v>162</v>
      </c>
      <c r="D15" s="15" t="s">
        <v>136</v>
      </c>
      <c r="E15" s="17"/>
      <c r="F15" s="16" t="s">
        <v>129</v>
      </c>
      <c r="G15" s="17">
        <v>10</v>
      </c>
      <c r="H15" s="17" t="str">
        <f t="shared" ref="H15:H78" si="6">IF(F15="フラグ","boolean",IF(F15="文字列","text",IF(F15="整数","integer",IF(F15="実数","numeric",""))))</f>
        <v>integer</v>
      </c>
      <c r="I15" s="17">
        <f t="shared" ref="I15:I78" si="7">IF(H15="boolean",1,IF(H15="text",IF(G15&lt;=126,1+(G15*3),4+(G15*3)),IF(H15="integer",4,IF(H15="numeric",3+CEILING(G15/4*2,2),0))))</f>
        <v>4</v>
      </c>
      <c r="J15" s="18"/>
      <c r="K15" s="21"/>
      <c r="L15" s="19"/>
      <c r="M15" s="20" t="s">
        <v>415</v>
      </c>
      <c r="P15" s="6"/>
      <c r="Q15" s="6"/>
      <c r="R15" s="6"/>
      <c r="S15" s="6" t="str">
        <f t="shared" ref="S15:S84" si="8">IF(B15&lt;&gt;1,","&amp;D15,D15)</f>
        <v>,mil_karute_id</v>
      </c>
      <c r="T15" s="6" t="str">
        <f t="shared" ref="T15:T84" si="9">UPPER(H15)</f>
        <v>INTEGER</v>
      </c>
      <c r="U15" s="6" t="str">
        <f t="shared" ref="U15:U84" si="10">IF(K15&lt;&gt;"","default "&amp;IF(H15="text","'"&amp;K15&amp;"'",K15),"")</f>
        <v/>
      </c>
      <c r="V15" s="6" t="str">
        <f t="shared" si="0"/>
        <v/>
      </c>
      <c r="W15" s="6" t="str">
        <f t="shared" si="1"/>
        <v>-- 千年カルテID</v>
      </c>
      <c r="X15" s="6"/>
      <c r="AF15" s="42"/>
      <c r="AG15" s="42"/>
      <c r="AH15" s="42"/>
      <c r="AK15" s="22" t="str">
        <f t="shared" si="2"/>
        <v>,mil_karute_id</v>
      </c>
      <c r="AP15" s="22" t="str">
        <f t="shared" si="3"/>
        <v>,mil_karute_id</v>
      </c>
      <c r="AU15" s="22" t="str">
        <f t="shared" si="4"/>
        <v>,mil_karute_id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941</v>
      </c>
      <c r="P16" s="6"/>
      <c r="Q16" s="6"/>
      <c r="R16" s="6"/>
      <c r="S16" s="6" t="str">
        <f t="shared" si="8"/>
        <v>,facility_id</v>
      </c>
      <c r="T16" s="6" t="str">
        <f t="shared" si="9"/>
        <v>TEXT</v>
      </c>
      <c r="U16" s="6" t="str">
        <f t="shared" si="10"/>
        <v/>
      </c>
      <c r="V16" s="6" t="str">
        <f t="shared" si="0"/>
        <v>NOT NULL</v>
      </c>
      <c r="W16" s="6" t="str">
        <f t="shared" si="1"/>
        <v>-- 施設ID</v>
      </c>
      <c r="X16" s="6"/>
      <c r="AF16" s="42"/>
      <c r="AG16" s="42"/>
      <c r="AH16" s="42"/>
      <c r="AK16" s="22" t="str">
        <f t="shared" si="2"/>
        <v>,facility_id</v>
      </c>
      <c r="AP16" s="22" t="str">
        <f t="shared" si="3"/>
        <v>,facility_id</v>
      </c>
      <c r="AU16" s="22" t="str">
        <f t="shared" si="4"/>
        <v>,facility_id</v>
      </c>
    </row>
    <row r="17" spans="1:47" s="22" customFormat="1">
      <c r="A17" s="6"/>
      <c r="B17" s="14">
        <f t="shared" si="5"/>
        <v>4</v>
      </c>
      <c r="C17" s="15" t="s">
        <v>813</v>
      </c>
      <c r="D17" s="15" t="s">
        <v>814</v>
      </c>
      <c r="E17" s="17" t="s">
        <v>137</v>
      </c>
      <c r="F17" s="16" t="s">
        <v>183</v>
      </c>
      <c r="G17" s="17">
        <v>6</v>
      </c>
      <c r="H17" s="17" t="str">
        <f t="shared" si="6"/>
        <v>text</v>
      </c>
      <c r="I17" s="17">
        <f t="shared" si="7"/>
        <v>19</v>
      </c>
      <c r="J17" s="18"/>
      <c r="K17" s="21"/>
      <c r="L17" s="19" t="s">
        <v>137</v>
      </c>
      <c r="M17" s="20" t="s">
        <v>942</v>
      </c>
      <c r="P17" s="6"/>
      <c r="Q17" s="6"/>
      <c r="R17" s="6"/>
      <c r="S17" s="6" t="str">
        <f t="shared" si="8"/>
        <v>,seikyu_ym</v>
      </c>
      <c r="T17" s="6" t="str">
        <f t="shared" si="9"/>
        <v>TEXT</v>
      </c>
      <c r="U17" s="6" t="str">
        <f t="shared" si="10"/>
        <v/>
      </c>
      <c r="V17" s="6" t="str">
        <f t="shared" si="0"/>
        <v>NOT NULL</v>
      </c>
      <c r="W17" s="6" t="str">
        <f t="shared" si="1"/>
        <v>-- 請求年月</v>
      </c>
      <c r="X17" s="6"/>
      <c r="AF17" s="42"/>
      <c r="AG17" s="42"/>
      <c r="AH17" s="42"/>
      <c r="AK17" s="22" t="str">
        <f t="shared" si="2"/>
        <v>,seikyu_ym</v>
      </c>
      <c r="AP17" s="22" t="str">
        <f t="shared" si="3"/>
        <v>,seikyu_ym</v>
      </c>
      <c r="AU17" s="22" t="str">
        <f t="shared" si="4"/>
        <v>,seikyu_ym</v>
      </c>
    </row>
    <row r="18" spans="1:47" s="22" customFormat="1" ht="69.599999999999994">
      <c r="A18" s="6"/>
      <c r="B18" s="14">
        <f>ROW()-13</f>
        <v>5</v>
      </c>
      <c r="C18" s="25" t="s">
        <v>417</v>
      </c>
      <c r="D18" s="25" t="s">
        <v>139</v>
      </c>
      <c r="E18" s="16" t="s">
        <v>137</v>
      </c>
      <c r="F18" s="16" t="s">
        <v>183</v>
      </c>
      <c r="G18" s="16">
        <v>6</v>
      </c>
      <c r="H18" s="17" t="str">
        <f t="shared" si="6"/>
        <v>text</v>
      </c>
      <c r="I18" s="17">
        <f t="shared" si="7"/>
        <v>19</v>
      </c>
      <c r="J18" s="26"/>
      <c r="K18" s="27"/>
      <c r="L18" s="28" t="s">
        <v>137</v>
      </c>
      <c r="M18" s="29" t="s">
        <v>943</v>
      </c>
      <c r="P18" s="6"/>
      <c r="Q18" s="6"/>
      <c r="R18" s="6"/>
      <c r="S18" s="6" t="str">
        <f t="shared" si="8"/>
        <v>,shinryo_ym</v>
      </c>
      <c r="T18" s="6" t="str">
        <f t="shared" si="9"/>
        <v>TEXT</v>
      </c>
      <c r="U18" s="6" t="str">
        <f t="shared" si="10"/>
        <v/>
      </c>
      <c r="V18" s="6" t="str">
        <f t="shared" si="0"/>
        <v>NOT NULL</v>
      </c>
      <c r="W18" s="6" t="str">
        <f t="shared" si="1"/>
        <v>-- 診療年月</v>
      </c>
      <c r="X18" s="6"/>
      <c r="AF18" s="42"/>
      <c r="AG18" s="42"/>
      <c r="AH18" s="42"/>
      <c r="AK18" s="22" t="str">
        <f>IF(CHOOSE(MATCH(AK$11,$AF$11:$AH$11,0),$AF18,$AG18,$AH18)="〇",IF($B18&lt;&gt;1,",Null","Null"),IF($B18&lt;&gt;1,","&amp;$D18,$D18))</f>
        <v>,shinryo_ym</v>
      </c>
      <c r="AP18" s="22" t="str">
        <f>IF(CHOOSE(MATCH(AP$11,$AF$11:$AH$11,0),$AF18,$AG18,$AH18)="〇",IF($B18&lt;&gt;1,",Null","Null"),IF($B18&lt;&gt;1,","&amp;$D18,$D18))</f>
        <v>,shinryo_ym</v>
      </c>
      <c r="AU18" s="22" t="str">
        <f>IF(CHOOSE(MATCH(AU$11,$AF$11:$AH$11,0),$AF18,$AG18,$AH18)="〇",IF($B18&lt;&gt;1,",Null","Null"),IF($B18&lt;&gt;1,","&amp;$D18,$D18))</f>
        <v>,shinryo_ym</v>
      </c>
    </row>
    <row r="19" spans="1:47" s="22" customFormat="1">
      <c r="A19" s="6"/>
      <c r="B19" s="14">
        <f t="shared" si="5"/>
        <v>6</v>
      </c>
      <c r="C19" s="15" t="s">
        <v>483</v>
      </c>
      <c r="D19" s="15" t="s">
        <v>160</v>
      </c>
      <c r="E19" s="17"/>
      <c r="F19" s="16" t="s">
        <v>183</v>
      </c>
      <c r="G19" s="17">
        <v>3</v>
      </c>
      <c r="H19" s="17" t="str">
        <f t="shared" si="6"/>
        <v>text</v>
      </c>
      <c r="I19" s="17">
        <f t="shared" si="7"/>
        <v>10</v>
      </c>
      <c r="J19" s="18"/>
      <c r="K19" s="21" t="s">
        <v>944</v>
      </c>
      <c r="L19" s="19" t="s">
        <v>137</v>
      </c>
      <c r="M19" s="20" t="s">
        <v>945</v>
      </c>
      <c r="P19" s="6"/>
      <c r="Q19" s="6"/>
      <c r="R19" s="6"/>
      <c r="S19" s="6" t="str">
        <f t="shared" si="8"/>
        <v>,data_type</v>
      </c>
      <c r="T19" s="6" t="str">
        <f t="shared" si="9"/>
        <v>TEXT</v>
      </c>
      <c r="U19" s="6" t="str">
        <f t="shared" si="10"/>
        <v>default 'RCP'</v>
      </c>
      <c r="V19" s="6" t="str">
        <f t="shared" si="0"/>
        <v>NOT NULL</v>
      </c>
      <c r="W19" s="6" t="str">
        <f t="shared" si="1"/>
        <v>-- データ種別</v>
      </c>
      <c r="X19" s="6"/>
      <c r="AF19" s="42"/>
      <c r="AG19" s="42"/>
      <c r="AH19" s="42"/>
      <c r="AK19" s="22" t="str">
        <f t="shared" ref="AK19:AK84" si="11">IF(CHOOSE(MATCH(AK$11,$AF$11:$AH$11,0),$AF19,$AG19,$AH19)="〇",IF($B19&lt;&gt;1,",Null","Null"),IF($B19&lt;&gt;1,","&amp;$D19,$D19))</f>
        <v>,data_type</v>
      </c>
      <c r="AP19" s="22" t="str">
        <f t="shared" ref="AP19:AP84" si="12">IF(CHOOSE(MATCH(AP$11,$AF$11:$AH$11,0),$AF19,$AG19,$AH19)="〇",IF($B19&lt;&gt;1,",Null","Null"),IF($B19&lt;&gt;1,","&amp;$D19,$D19))</f>
        <v>,data_type</v>
      </c>
      <c r="AU19" s="22" t="str">
        <f t="shared" ref="AU19:AU84" si="13">IF(CHOOSE(MATCH(AU$11,$AF$11:$AH$11,0),$AF19,$AG19,$AH19)="〇",IF($B19&lt;&gt;1,",Null","Null"),IF($B19&lt;&gt;1,","&amp;$D19,$D19))</f>
        <v>,data_type</v>
      </c>
    </row>
    <row r="20" spans="1:47" s="22" customFormat="1">
      <c r="A20" s="6"/>
      <c r="B20" s="14">
        <f t="shared" si="5"/>
        <v>7</v>
      </c>
      <c r="C20" s="25" t="s">
        <v>815</v>
      </c>
      <c r="D20" s="25" t="s">
        <v>816</v>
      </c>
      <c r="E20" s="16" t="s">
        <v>137</v>
      </c>
      <c r="F20" s="16" t="s">
        <v>183</v>
      </c>
      <c r="G20" s="16">
        <v>1</v>
      </c>
      <c r="H20" s="17" t="str">
        <f t="shared" si="6"/>
        <v>text</v>
      </c>
      <c r="I20" s="17">
        <f t="shared" si="7"/>
        <v>4</v>
      </c>
      <c r="J20" s="26"/>
      <c r="K20" s="27"/>
      <c r="L20" s="28" t="s">
        <v>137</v>
      </c>
      <c r="M20" s="29" t="s">
        <v>946</v>
      </c>
      <c r="P20" s="6"/>
      <c r="Q20" s="6"/>
      <c r="R20" s="6"/>
      <c r="S20" s="6" t="str">
        <f t="shared" si="8"/>
        <v>,shinsa_kikan</v>
      </c>
      <c r="T20" s="6" t="str">
        <f t="shared" si="9"/>
        <v>TEXT</v>
      </c>
      <c r="U20" s="6" t="str">
        <f t="shared" si="10"/>
        <v/>
      </c>
      <c r="V20" s="6" t="str">
        <f t="shared" si="0"/>
        <v>NOT NULL</v>
      </c>
      <c r="W20" s="6" t="str">
        <f t="shared" si="1"/>
        <v>-- 審査支払機関</v>
      </c>
      <c r="X20" s="6"/>
      <c r="AF20" s="42"/>
      <c r="AG20" s="42"/>
      <c r="AH20" s="42"/>
      <c r="AK20" s="22" t="str">
        <f t="shared" si="11"/>
        <v>,shinsa_kikan</v>
      </c>
      <c r="AP20" s="22" t="str">
        <f t="shared" si="12"/>
        <v>,shinsa_kikan</v>
      </c>
      <c r="AU20" s="22" t="str">
        <f t="shared" si="13"/>
        <v>,shinsa_kikan</v>
      </c>
    </row>
    <row r="21" spans="1:47" s="22" customFormat="1">
      <c r="A21" s="6"/>
      <c r="B21" s="14">
        <f t="shared" si="5"/>
        <v>8</v>
      </c>
      <c r="C21" s="15" t="s">
        <v>817</v>
      </c>
      <c r="D21" s="15" t="s">
        <v>818</v>
      </c>
      <c r="E21" s="17"/>
      <c r="F21" s="16" t="s">
        <v>183</v>
      </c>
      <c r="G21" s="17">
        <v>2</v>
      </c>
      <c r="H21" s="17" t="str">
        <f t="shared" si="6"/>
        <v>text</v>
      </c>
      <c r="I21" s="17">
        <f t="shared" si="7"/>
        <v>7</v>
      </c>
      <c r="J21" s="18"/>
      <c r="K21" s="21" t="s">
        <v>947</v>
      </c>
      <c r="L21" s="19" t="s">
        <v>137</v>
      </c>
      <c r="M21" s="20" t="s">
        <v>948</v>
      </c>
      <c r="P21" s="6"/>
      <c r="Q21" s="6"/>
      <c r="R21" s="6"/>
      <c r="S21" s="6" t="str">
        <f t="shared" si="8"/>
        <v>,record_shikibetsu</v>
      </c>
      <c r="T21" s="6" t="str">
        <f t="shared" si="9"/>
        <v>TEXT</v>
      </c>
      <c r="U21" s="6" t="str">
        <f t="shared" si="10"/>
        <v>default 'RE'</v>
      </c>
      <c r="V21" s="6" t="str">
        <f t="shared" si="0"/>
        <v>NOT NULL</v>
      </c>
      <c r="W21" s="6" t="str">
        <f t="shared" si="1"/>
        <v>-- レコード識別情報</v>
      </c>
      <c r="X21" s="6"/>
      <c r="AF21" s="42"/>
      <c r="AG21" s="42"/>
      <c r="AH21" s="42"/>
      <c r="AK21" s="22" t="str">
        <f t="shared" si="11"/>
        <v>,record_shikibetsu</v>
      </c>
      <c r="AP21" s="22" t="str">
        <f t="shared" si="12"/>
        <v>,record_shikibetsu</v>
      </c>
      <c r="AU21" s="22" t="str">
        <f t="shared" si="13"/>
        <v>,record_shikibetsu</v>
      </c>
    </row>
    <row r="22" spans="1:47" s="22" customFormat="1">
      <c r="A22" s="6"/>
      <c r="B22" s="14">
        <f>ROW()-13</f>
        <v>9</v>
      </c>
      <c r="C22" s="25" t="s">
        <v>819</v>
      </c>
      <c r="D22" s="25" t="s">
        <v>820</v>
      </c>
      <c r="E22" s="16" t="s">
        <v>137</v>
      </c>
      <c r="F22" s="16" t="s">
        <v>129</v>
      </c>
      <c r="G22" s="16">
        <v>6</v>
      </c>
      <c r="H22" s="17" t="str">
        <f t="shared" si="6"/>
        <v>integer</v>
      </c>
      <c r="I22" s="17">
        <f t="shared" si="7"/>
        <v>4</v>
      </c>
      <c r="J22" s="26"/>
      <c r="K22" s="27"/>
      <c r="L22" s="28" t="s">
        <v>137</v>
      </c>
      <c r="M22" s="29" t="s">
        <v>949</v>
      </c>
      <c r="P22" s="6"/>
      <c r="Q22" s="6"/>
      <c r="R22" s="6"/>
      <c r="S22" s="6" t="str">
        <f t="shared" si="8"/>
        <v>,receipt_no</v>
      </c>
      <c r="T22" s="6" t="str">
        <f t="shared" si="9"/>
        <v>INTEGER</v>
      </c>
      <c r="U22" s="6" t="str">
        <f t="shared" si="10"/>
        <v/>
      </c>
      <c r="V22" s="6" t="str">
        <f t="shared" si="0"/>
        <v>NOT NULL</v>
      </c>
      <c r="W22" s="6" t="str">
        <f t="shared" si="1"/>
        <v>-- レセプト番号</v>
      </c>
      <c r="X22" s="6"/>
      <c r="AF22" s="42"/>
      <c r="AG22" s="42"/>
      <c r="AH22" s="42"/>
      <c r="AK22" s="22" t="str">
        <f t="shared" si="11"/>
        <v>,receipt_no</v>
      </c>
      <c r="AP22" s="22" t="str">
        <f t="shared" si="12"/>
        <v>,receipt_no</v>
      </c>
      <c r="AU22" s="22" t="str">
        <f t="shared" si="13"/>
        <v>,receipt_no</v>
      </c>
    </row>
    <row r="23" spans="1:47" s="22" customFormat="1" ht="34.799999999999997">
      <c r="A23" s="6"/>
      <c r="B23" s="14">
        <f t="shared" si="5"/>
        <v>10</v>
      </c>
      <c r="C23" s="15" t="s">
        <v>821</v>
      </c>
      <c r="D23" s="15" t="s">
        <v>822</v>
      </c>
      <c r="E23" s="17" t="s">
        <v>137</v>
      </c>
      <c r="F23" s="16" t="s">
        <v>129</v>
      </c>
      <c r="G23" s="17">
        <v>10</v>
      </c>
      <c r="H23" s="17" t="str">
        <f t="shared" si="6"/>
        <v>integer</v>
      </c>
      <c r="I23" s="17">
        <f t="shared" si="7"/>
        <v>4</v>
      </c>
      <c r="J23" s="18"/>
      <c r="K23" s="21"/>
      <c r="L23" s="19" t="s">
        <v>137</v>
      </c>
      <c r="M23" s="20" t="s">
        <v>950</v>
      </c>
      <c r="P23" s="6"/>
      <c r="Q23" s="6"/>
      <c r="R23" s="6"/>
      <c r="S23" s="6" t="str">
        <f t="shared" si="8"/>
        <v>,gyo_no</v>
      </c>
      <c r="T23" s="6" t="str">
        <f t="shared" si="9"/>
        <v>INTEGER</v>
      </c>
      <c r="U23" s="6" t="str">
        <f t="shared" si="10"/>
        <v/>
      </c>
      <c r="V23" s="6" t="str">
        <f t="shared" si="0"/>
        <v>NOT NULL</v>
      </c>
      <c r="W23" s="6" t="str">
        <f t="shared" si="1"/>
        <v>-- 行番号</v>
      </c>
      <c r="X23" s="6"/>
      <c r="AF23" s="42"/>
      <c r="AG23" s="42"/>
      <c r="AH23" s="42"/>
      <c r="AK23" s="22" t="str">
        <f t="shared" si="11"/>
        <v>,gyo_no</v>
      </c>
      <c r="AP23" s="22" t="str">
        <f t="shared" si="12"/>
        <v>,gyo_no</v>
      </c>
      <c r="AU23" s="22" t="str">
        <f t="shared" si="13"/>
        <v>,gyo_no</v>
      </c>
    </row>
    <row r="24" spans="1:47" s="22" customFormat="1">
      <c r="A24" s="6"/>
      <c r="B24" s="14">
        <f t="shared" si="5"/>
        <v>11</v>
      </c>
      <c r="C24" s="25" t="s">
        <v>823</v>
      </c>
      <c r="D24" s="25" t="s">
        <v>824</v>
      </c>
      <c r="E24" s="16"/>
      <c r="F24" s="16" t="s">
        <v>183</v>
      </c>
      <c r="G24" s="16">
        <v>20</v>
      </c>
      <c r="H24" s="17" t="str">
        <f t="shared" si="6"/>
        <v>text</v>
      </c>
      <c r="I24" s="17">
        <f t="shared" si="7"/>
        <v>61</v>
      </c>
      <c r="J24" s="26"/>
      <c r="K24" s="27"/>
      <c r="L24" s="28"/>
      <c r="M24" s="29" t="s">
        <v>951</v>
      </c>
      <c r="P24" s="6"/>
      <c r="Q24" s="6"/>
      <c r="R24" s="6"/>
      <c r="S24" s="6" t="str">
        <f t="shared" si="8"/>
        <v>,karute_no</v>
      </c>
      <c r="T24" s="6" t="str">
        <f t="shared" si="9"/>
        <v>TEXT</v>
      </c>
      <c r="U24" s="6" t="str">
        <f t="shared" si="10"/>
        <v/>
      </c>
      <c r="V24" s="6" t="str">
        <f t="shared" si="0"/>
        <v/>
      </c>
      <c r="W24" s="6" t="str">
        <f t="shared" si="1"/>
        <v>-- カルテ番号等</v>
      </c>
      <c r="X24" s="6"/>
      <c r="AF24" s="42"/>
      <c r="AG24" s="42"/>
      <c r="AH24" s="42"/>
      <c r="AK24" s="22" t="str">
        <f t="shared" si="11"/>
        <v>,karute_no</v>
      </c>
      <c r="AP24" s="22" t="str">
        <f t="shared" si="12"/>
        <v>,karute_no</v>
      </c>
      <c r="AU24" s="22" t="str">
        <f t="shared" si="13"/>
        <v>,karute_no</v>
      </c>
    </row>
    <row r="25" spans="1:47" s="22" customFormat="1">
      <c r="A25" s="6"/>
      <c r="B25" s="14">
        <f t="shared" si="5"/>
        <v>12</v>
      </c>
      <c r="C25" s="15" t="s">
        <v>825</v>
      </c>
      <c r="D25" s="15" t="s">
        <v>826</v>
      </c>
      <c r="E25" s="17"/>
      <c r="F25" s="16" t="s">
        <v>183</v>
      </c>
      <c r="G25" s="17">
        <v>4</v>
      </c>
      <c r="H25" s="17" t="str">
        <f t="shared" si="6"/>
        <v>text</v>
      </c>
      <c r="I25" s="17">
        <f t="shared" si="7"/>
        <v>13</v>
      </c>
      <c r="J25" s="18"/>
      <c r="K25" s="21"/>
      <c r="L25" s="19"/>
      <c r="M25" s="20"/>
      <c r="P25" s="6"/>
      <c r="Q25" s="6"/>
      <c r="R25" s="6"/>
      <c r="S25" s="6" t="str">
        <f t="shared" si="8"/>
        <v>,receipt_type</v>
      </c>
      <c r="T25" s="6" t="str">
        <f t="shared" si="9"/>
        <v>TEXT</v>
      </c>
      <c r="U25" s="6" t="str">
        <f t="shared" si="10"/>
        <v/>
      </c>
      <c r="V25" s="6" t="str">
        <f t="shared" si="0"/>
        <v/>
      </c>
      <c r="W25" s="6" t="str">
        <f t="shared" si="1"/>
        <v>-- レセプト種別</v>
      </c>
      <c r="X25" s="6"/>
      <c r="AF25" s="42"/>
      <c r="AG25" s="42"/>
      <c r="AH25" s="42"/>
      <c r="AK25" s="22" t="str">
        <f t="shared" si="11"/>
        <v>,receipt_type</v>
      </c>
      <c r="AP25" s="22" t="str">
        <f t="shared" si="12"/>
        <v>,receipt_type</v>
      </c>
      <c r="AU25" s="22" t="str">
        <f t="shared" si="13"/>
        <v>,receipt_type</v>
      </c>
    </row>
    <row r="26" spans="1:47" s="22" customFormat="1">
      <c r="A26" s="6"/>
      <c r="B26" s="14">
        <f>ROW()-13</f>
        <v>13</v>
      </c>
      <c r="C26" s="25" t="s">
        <v>827</v>
      </c>
      <c r="D26" s="25" t="s">
        <v>828</v>
      </c>
      <c r="E26" s="16"/>
      <c r="F26" s="16" t="s">
        <v>183</v>
      </c>
      <c r="G26" s="16">
        <v>40</v>
      </c>
      <c r="H26" s="17" t="str">
        <f t="shared" si="6"/>
        <v>text</v>
      </c>
      <c r="I26" s="17">
        <f t="shared" si="7"/>
        <v>121</v>
      </c>
      <c r="J26" s="26"/>
      <c r="K26" s="27"/>
      <c r="L26" s="28"/>
      <c r="M26" s="29" t="s">
        <v>952</v>
      </c>
      <c r="P26" s="6"/>
      <c r="Q26" s="6"/>
      <c r="R26" s="6"/>
      <c r="S26" s="6" t="str">
        <f t="shared" si="8"/>
        <v>,name</v>
      </c>
      <c r="T26" s="6" t="str">
        <f t="shared" si="9"/>
        <v>TEXT</v>
      </c>
      <c r="U26" s="6" t="str">
        <f t="shared" si="10"/>
        <v/>
      </c>
      <c r="V26" s="6" t="str">
        <f t="shared" si="0"/>
        <v/>
      </c>
      <c r="W26" s="6" t="str">
        <f t="shared" si="1"/>
        <v>-- 氏名</v>
      </c>
      <c r="X26" s="6"/>
      <c r="AF26" s="42"/>
      <c r="AG26" s="42"/>
      <c r="AH26" s="42"/>
      <c r="AK26" s="22" t="str">
        <f t="shared" si="11"/>
        <v>,name</v>
      </c>
      <c r="AP26" s="22" t="str">
        <f t="shared" si="12"/>
        <v>,name</v>
      </c>
      <c r="AU26" s="22" t="str">
        <f t="shared" si="13"/>
        <v>,name</v>
      </c>
    </row>
    <row r="27" spans="1:47" s="22" customFormat="1">
      <c r="A27" s="6"/>
      <c r="B27" s="14">
        <f t="shared" si="5"/>
        <v>14</v>
      </c>
      <c r="C27" s="15" t="s">
        <v>829</v>
      </c>
      <c r="D27" s="15" t="s">
        <v>830</v>
      </c>
      <c r="E27" s="17"/>
      <c r="F27" s="16" t="s">
        <v>183</v>
      </c>
      <c r="G27" s="17">
        <v>1</v>
      </c>
      <c r="H27" s="17" t="str">
        <f t="shared" si="6"/>
        <v>text</v>
      </c>
      <c r="I27" s="17">
        <f t="shared" si="7"/>
        <v>4</v>
      </c>
      <c r="J27" s="18"/>
      <c r="K27" s="21"/>
      <c r="L27" s="19"/>
      <c r="M27" s="20" t="s">
        <v>771</v>
      </c>
      <c r="P27" s="6"/>
      <c r="Q27" s="6"/>
      <c r="R27" s="6"/>
      <c r="S27" s="6" t="str">
        <f t="shared" si="8"/>
        <v>,sex_kubun</v>
      </c>
      <c r="T27" s="6" t="str">
        <f t="shared" si="9"/>
        <v>TEXT</v>
      </c>
      <c r="U27" s="6" t="str">
        <f t="shared" si="10"/>
        <v/>
      </c>
      <c r="V27" s="6" t="str">
        <f t="shared" si="0"/>
        <v/>
      </c>
      <c r="W27" s="6" t="str">
        <f t="shared" si="1"/>
        <v>-- 男女区分</v>
      </c>
      <c r="X27" s="6"/>
      <c r="AF27" s="42"/>
      <c r="AG27" s="42"/>
      <c r="AH27" s="42"/>
      <c r="AK27" s="22" t="str">
        <f t="shared" si="11"/>
        <v>,sex_kubun</v>
      </c>
      <c r="AP27" s="22" t="str">
        <f t="shared" si="12"/>
        <v>,sex_kubun</v>
      </c>
      <c r="AU27" s="22" t="str">
        <f t="shared" si="13"/>
        <v>,sex_kubun</v>
      </c>
    </row>
    <row r="28" spans="1:47" s="22" customFormat="1" ht="87">
      <c r="A28" s="6"/>
      <c r="B28" s="14">
        <f t="shared" si="5"/>
        <v>15</v>
      </c>
      <c r="C28" s="15" t="s">
        <v>527</v>
      </c>
      <c r="D28" s="15" t="s">
        <v>528</v>
      </c>
      <c r="E28" s="17"/>
      <c r="F28" s="16" t="s">
        <v>183</v>
      </c>
      <c r="G28" s="17">
        <v>8</v>
      </c>
      <c r="H28" s="17" t="str">
        <f t="shared" si="6"/>
        <v>text</v>
      </c>
      <c r="I28" s="17">
        <f t="shared" si="7"/>
        <v>25</v>
      </c>
      <c r="J28" s="18"/>
      <c r="K28" s="21"/>
      <c r="L28" s="19"/>
      <c r="M28" s="20" t="s">
        <v>953</v>
      </c>
      <c r="P28" s="6"/>
      <c r="Q28" s="6"/>
      <c r="R28" s="6"/>
      <c r="S28" s="6" t="str">
        <f t="shared" si="8"/>
        <v>,birthday</v>
      </c>
      <c r="T28" s="6" t="str">
        <f t="shared" si="9"/>
        <v>TEXT</v>
      </c>
      <c r="U28" s="6" t="str">
        <f t="shared" si="10"/>
        <v/>
      </c>
      <c r="V28" s="6" t="str">
        <f t="shared" si="0"/>
        <v/>
      </c>
      <c r="W28" s="6" t="str">
        <f t="shared" si="1"/>
        <v>-- 生年月日</v>
      </c>
      <c r="X28" s="6"/>
      <c r="AF28" s="42"/>
      <c r="AG28" s="42"/>
      <c r="AH28" s="42"/>
      <c r="AK28" s="22" t="str">
        <f t="shared" si="11"/>
        <v>,birthday</v>
      </c>
      <c r="AP28" s="22" t="str">
        <f t="shared" si="12"/>
        <v>,birthday</v>
      </c>
      <c r="AU28" s="22" t="str">
        <f t="shared" si="13"/>
        <v>,birthday</v>
      </c>
    </row>
    <row r="29" spans="1:47" s="22" customFormat="1">
      <c r="A29" s="6"/>
      <c r="B29" s="14">
        <f t="shared" si="5"/>
        <v>16</v>
      </c>
      <c r="C29" s="25" t="s">
        <v>831</v>
      </c>
      <c r="D29" s="25" t="s">
        <v>832</v>
      </c>
      <c r="E29" s="16"/>
      <c r="F29" s="16" t="s">
        <v>129</v>
      </c>
      <c r="G29" s="16">
        <v>3</v>
      </c>
      <c r="H29" s="17" t="str">
        <f t="shared" si="6"/>
        <v>integer</v>
      </c>
      <c r="I29" s="17">
        <f t="shared" si="7"/>
        <v>4</v>
      </c>
      <c r="J29" s="26"/>
      <c r="K29" s="27"/>
      <c r="L29" s="28"/>
      <c r="M29" s="29"/>
      <c r="P29" s="6"/>
      <c r="Q29" s="6"/>
      <c r="R29" s="6"/>
      <c r="S29" s="6" t="str">
        <f t="shared" si="8"/>
        <v>,kyufu_wariai</v>
      </c>
      <c r="T29" s="6" t="str">
        <f t="shared" si="9"/>
        <v>INTEGER</v>
      </c>
      <c r="U29" s="6" t="str">
        <f t="shared" si="10"/>
        <v/>
      </c>
      <c r="V29" s="6" t="str">
        <f t="shared" si="0"/>
        <v/>
      </c>
      <c r="W29" s="6" t="str">
        <f t="shared" si="1"/>
        <v>-- 給付割合</v>
      </c>
      <c r="X29" s="6"/>
      <c r="AF29" s="42"/>
      <c r="AG29" s="42"/>
      <c r="AH29" s="42"/>
      <c r="AK29" s="22" t="str">
        <f t="shared" si="11"/>
        <v>,kyufu_wariai</v>
      </c>
      <c r="AP29" s="22" t="str">
        <f t="shared" si="12"/>
        <v>,kyufu_wariai</v>
      </c>
      <c r="AU29" s="22" t="str">
        <f t="shared" si="13"/>
        <v>,kyufu_wariai</v>
      </c>
    </row>
    <row r="30" spans="1:47" s="22" customFormat="1" ht="69.599999999999994">
      <c r="A30" s="6"/>
      <c r="B30" s="14">
        <f t="shared" si="5"/>
        <v>17</v>
      </c>
      <c r="C30" s="15" t="s">
        <v>485</v>
      </c>
      <c r="D30" s="15" t="s">
        <v>2016</v>
      </c>
      <c r="E30" s="17"/>
      <c r="F30" s="16" t="s">
        <v>183</v>
      </c>
      <c r="G30" s="17">
        <v>8</v>
      </c>
      <c r="H30" s="17" t="str">
        <f t="shared" si="6"/>
        <v>text</v>
      </c>
      <c r="I30" s="17">
        <f t="shared" si="7"/>
        <v>25</v>
      </c>
      <c r="J30" s="18"/>
      <c r="K30" s="21"/>
      <c r="L30" s="19"/>
      <c r="M30" s="20" t="s">
        <v>954</v>
      </c>
      <c r="P30" s="6"/>
      <c r="Q30" s="6"/>
      <c r="R30" s="6"/>
      <c r="S30" s="6" t="str">
        <f t="shared" si="8"/>
        <v>,nyuin_ymd</v>
      </c>
      <c r="T30" s="6" t="str">
        <f t="shared" si="9"/>
        <v>TEXT</v>
      </c>
      <c r="U30" s="6" t="str">
        <f t="shared" si="10"/>
        <v/>
      </c>
      <c r="V30" s="6" t="str">
        <f t="shared" si="0"/>
        <v/>
      </c>
      <c r="W30" s="6" t="str">
        <f t="shared" si="1"/>
        <v>-- 入院年月日</v>
      </c>
      <c r="X30" s="6"/>
      <c r="AF30" s="42"/>
      <c r="AG30" s="42"/>
      <c r="AH30" s="42"/>
      <c r="AK30" s="22" t="str">
        <f t="shared" si="11"/>
        <v>,nyuin_ymd</v>
      </c>
      <c r="AP30" s="22" t="str">
        <f t="shared" si="12"/>
        <v>,nyuin_ymd</v>
      </c>
      <c r="AU30" s="22" t="str">
        <f t="shared" si="13"/>
        <v>,nyuin_ymd</v>
      </c>
    </row>
    <row r="31" spans="1:47" s="22" customFormat="1">
      <c r="A31" s="6"/>
      <c r="B31" s="14">
        <f>ROW()-13</f>
        <v>18</v>
      </c>
      <c r="C31" s="25" t="s">
        <v>833</v>
      </c>
      <c r="D31" s="25" t="s">
        <v>834</v>
      </c>
      <c r="E31" s="16"/>
      <c r="F31" s="16" t="s">
        <v>183</v>
      </c>
      <c r="G31" s="16">
        <v>2</v>
      </c>
      <c r="H31" s="17" t="str">
        <f t="shared" si="6"/>
        <v>text</v>
      </c>
      <c r="I31" s="17">
        <f t="shared" si="7"/>
        <v>7</v>
      </c>
      <c r="J31" s="26"/>
      <c r="K31" s="27"/>
      <c r="L31" s="28"/>
      <c r="M31" s="29" t="s">
        <v>955</v>
      </c>
      <c r="P31" s="6"/>
      <c r="Q31" s="6"/>
      <c r="R31" s="6"/>
      <c r="S31" s="6" t="str">
        <f t="shared" si="8"/>
        <v>,ward_kubun1</v>
      </c>
      <c r="T31" s="6" t="str">
        <f t="shared" si="9"/>
        <v>TEXT</v>
      </c>
      <c r="U31" s="6" t="str">
        <f t="shared" si="10"/>
        <v/>
      </c>
      <c r="V31" s="6" t="str">
        <f t="shared" si="0"/>
        <v/>
      </c>
      <c r="W31" s="6" t="str">
        <f t="shared" si="1"/>
        <v>-- 病棟区分1</v>
      </c>
      <c r="X31" s="6"/>
      <c r="AF31" s="42"/>
      <c r="AG31" s="42"/>
      <c r="AH31" s="42"/>
      <c r="AK31" s="22" t="str">
        <f t="shared" si="11"/>
        <v>,ward_kubun1</v>
      </c>
      <c r="AP31" s="22" t="str">
        <f t="shared" si="12"/>
        <v>,ward_kubun1</v>
      </c>
      <c r="AU31" s="22" t="str">
        <f t="shared" si="13"/>
        <v>,ward_kubun1</v>
      </c>
    </row>
    <row r="32" spans="1:47" s="22" customFormat="1">
      <c r="A32" s="6"/>
      <c r="B32" s="14">
        <f t="shared" si="5"/>
        <v>19</v>
      </c>
      <c r="C32" s="15" t="s">
        <v>835</v>
      </c>
      <c r="D32" s="15" t="s">
        <v>836</v>
      </c>
      <c r="E32" s="17"/>
      <c r="F32" s="16" t="s">
        <v>183</v>
      </c>
      <c r="G32" s="17">
        <v>2</v>
      </c>
      <c r="H32" s="17" t="str">
        <f t="shared" si="6"/>
        <v>text</v>
      </c>
      <c r="I32" s="17">
        <f t="shared" si="7"/>
        <v>7</v>
      </c>
      <c r="J32" s="18"/>
      <c r="K32" s="21"/>
      <c r="L32" s="19"/>
      <c r="M32" s="20"/>
      <c r="P32" s="6"/>
      <c r="Q32" s="6"/>
      <c r="R32" s="6"/>
      <c r="S32" s="6" t="str">
        <f t="shared" si="8"/>
        <v>,ward_kubun2</v>
      </c>
      <c r="T32" s="6" t="str">
        <f t="shared" si="9"/>
        <v>TEXT</v>
      </c>
      <c r="U32" s="6" t="str">
        <f t="shared" si="10"/>
        <v/>
      </c>
      <c r="V32" s="6" t="str">
        <f t="shared" si="0"/>
        <v/>
      </c>
      <c r="W32" s="6" t="str">
        <f t="shared" si="1"/>
        <v>-- 病棟区分2</v>
      </c>
      <c r="X32" s="6"/>
      <c r="AF32" s="42"/>
      <c r="AG32" s="42"/>
      <c r="AH32" s="42"/>
      <c r="AK32" s="22" t="str">
        <f t="shared" si="11"/>
        <v>,ward_kubun2</v>
      </c>
      <c r="AP32" s="22" t="str">
        <f t="shared" si="12"/>
        <v>,ward_kubun2</v>
      </c>
      <c r="AU32" s="22" t="str">
        <f t="shared" si="13"/>
        <v>,ward_kubun2</v>
      </c>
    </row>
    <row r="33" spans="1:47" s="22" customFormat="1">
      <c r="A33" s="6"/>
      <c r="B33" s="14">
        <f t="shared" si="5"/>
        <v>20</v>
      </c>
      <c r="C33" s="25" t="s">
        <v>837</v>
      </c>
      <c r="D33" s="25" t="s">
        <v>838</v>
      </c>
      <c r="E33" s="16"/>
      <c r="F33" s="16" t="s">
        <v>183</v>
      </c>
      <c r="G33" s="16">
        <v>2</v>
      </c>
      <c r="H33" s="17" t="str">
        <f t="shared" si="6"/>
        <v>text</v>
      </c>
      <c r="I33" s="17">
        <f t="shared" si="7"/>
        <v>7</v>
      </c>
      <c r="J33" s="26"/>
      <c r="K33" s="27"/>
      <c r="L33" s="28"/>
      <c r="M33" s="29"/>
      <c r="P33" s="6"/>
      <c r="Q33" s="6"/>
      <c r="R33" s="6"/>
      <c r="S33" s="6" t="str">
        <f t="shared" si="8"/>
        <v>,ward_kubun3</v>
      </c>
      <c r="T33" s="6" t="str">
        <f t="shared" si="9"/>
        <v>TEXT</v>
      </c>
      <c r="U33" s="6" t="str">
        <f t="shared" si="10"/>
        <v/>
      </c>
      <c r="V33" s="6" t="str">
        <f t="shared" si="0"/>
        <v/>
      </c>
      <c r="W33" s="6" t="str">
        <f t="shared" si="1"/>
        <v>-- 病棟区分3</v>
      </c>
      <c r="X33" s="6"/>
      <c r="AF33" s="42"/>
      <c r="AG33" s="42"/>
      <c r="AH33" s="42"/>
      <c r="AK33" s="22" t="str">
        <f t="shared" si="11"/>
        <v>,ward_kubun3</v>
      </c>
      <c r="AP33" s="22" t="str">
        <f t="shared" si="12"/>
        <v>,ward_kubun3</v>
      </c>
      <c r="AU33" s="22" t="str">
        <f t="shared" si="13"/>
        <v>,ward_kubun3</v>
      </c>
    </row>
    <row r="34" spans="1:47" s="22" customFormat="1">
      <c r="A34" s="6"/>
      <c r="B34" s="14">
        <f t="shared" si="5"/>
        <v>21</v>
      </c>
      <c r="C34" s="15" t="s">
        <v>839</v>
      </c>
      <c r="D34" s="15" t="s">
        <v>840</v>
      </c>
      <c r="E34" s="17"/>
      <c r="F34" s="16" t="s">
        <v>183</v>
      </c>
      <c r="G34" s="17">
        <v>2</v>
      </c>
      <c r="H34" s="17" t="str">
        <f t="shared" si="6"/>
        <v>text</v>
      </c>
      <c r="I34" s="17">
        <f t="shared" si="7"/>
        <v>7</v>
      </c>
      <c r="J34" s="18"/>
      <c r="K34" s="21"/>
      <c r="L34" s="19"/>
      <c r="M34" s="20"/>
      <c r="P34" s="6"/>
      <c r="Q34" s="6"/>
      <c r="R34" s="6"/>
      <c r="S34" s="6" t="str">
        <f t="shared" si="8"/>
        <v>,ward_kubun4</v>
      </c>
      <c r="T34" s="6" t="str">
        <f t="shared" si="9"/>
        <v>TEXT</v>
      </c>
      <c r="U34" s="6" t="str">
        <f t="shared" si="10"/>
        <v/>
      </c>
      <c r="V34" s="6" t="str">
        <f t="shared" si="0"/>
        <v/>
      </c>
      <c r="W34" s="6" t="str">
        <f t="shared" si="1"/>
        <v>-- 病棟区分4</v>
      </c>
      <c r="X34" s="6"/>
      <c r="AF34" s="42"/>
      <c r="AG34" s="42"/>
      <c r="AH34" s="42"/>
      <c r="AK34" s="22" t="str">
        <f t="shared" si="11"/>
        <v>,ward_kubun4</v>
      </c>
      <c r="AP34" s="22" t="str">
        <f t="shared" si="12"/>
        <v>,ward_kubun4</v>
      </c>
      <c r="AU34" s="22" t="str">
        <f t="shared" si="13"/>
        <v>,ward_kubun4</v>
      </c>
    </row>
    <row r="35" spans="1:47" s="22" customFormat="1" ht="30">
      <c r="A35" s="6"/>
      <c r="B35" s="14">
        <f>ROW()-13</f>
        <v>22</v>
      </c>
      <c r="C35" s="25" t="s">
        <v>841</v>
      </c>
      <c r="D35" s="25" t="s">
        <v>842</v>
      </c>
      <c r="E35" s="16"/>
      <c r="F35" s="16" t="s">
        <v>183</v>
      </c>
      <c r="G35" s="16">
        <v>1</v>
      </c>
      <c r="H35" s="17" t="str">
        <f t="shared" si="6"/>
        <v>text</v>
      </c>
      <c r="I35" s="17">
        <f t="shared" si="7"/>
        <v>4</v>
      </c>
      <c r="J35" s="26"/>
      <c r="K35" s="27"/>
      <c r="L35" s="28"/>
      <c r="M35" s="29"/>
      <c r="P35" s="6"/>
      <c r="Q35" s="6"/>
      <c r="R35" s="6"/>
      <c r="S35" s="6" t="str">
        <f t="shared" si="8"/>
        <v>,ichibu_futankin_kubun</v>
      </c>
      <c r="T35" s="6" t="str">
        <f t="shared" si="9"/>
        <v>TEXT</v>
      </c>
      <c r="U35" s="6" t="str">
        <f t="shared" si="10"/>
        <v/>
      </c>
      <c r="V35" s="6" t="str">
        <f t="shared" si="0"/>
        <v/>
      </c>
      <c r="W35" s="6" t="str">
        <f t="shared" si="1"/>
        <v>-- 一部負担金・食事療養費・生活療養費標準負担額区分</v>
      </c>
      <c r="X35" s="6"/>
      <c r="AF35" s="42"/>
      <c r="AG35" s="42"/>
      <c r="AH35" s="42"/>
      <c r="AK35" s="22" t="str">
        <f t="shared" si="11"/>
        <v>,ichibu_futankin_kubun</v>
      </c>
      <c r="AP35" s="22" t="str">
        <f t="shared" si="12"/>
        <v>,ichibu_futankin_kubun</v>
      </c>
      <c r="AU35" s="22" t="str">
        <f t="shared" si="13"/>
        <v>,ichibu_futankin_kubun</v>
      </c>
    </row>
    <row r="36" spans="1:47" s="22" customFormat="1">
      <c r="A36" s="6"/>
      <c r="B36" s="14">
        <f t="shared" si="5"/>
        <v>23</v>
      </c>
      <c r="C36" s="15" t="s">
        <v>843</v>
      </c>
      <c r="D36" s="15" t="s">
        <v>844</v>
      </c>
      <c r="E36" s="17"/>
      <c r="F36" s="16" t="s">
        <v>183</v>
      </c>
      <c r="G36" s="17">
        <v>2</v>
      </c>
      <c r="H36" s="17" t="str">
        <f t="shared" si="6"/>
        <v>text</v>
      </c>
      <c r="I36" s="17">
        <f t="shared" si="7"/>
        <v>7</v>
      </c>
      <c r="J36" s="18"/>
      <c r="K36" s="21"/>
      <c r="L36" s="19"/>
      <c r="M36" s="20" t="s">
        <v>956</v>
      </c>
      <c r="P36" s="6"/>
      <c r="Q36" s="6"/>
      <c r="R36" s="6"/>
      <c r="S36" s="6" t="str">
        <f t="shared" si="8"/>
        <v>,receipt_tokki_code1</v>
      </c>
      <c r="T36" s="6" t="str">
        <f t="shared" si="9"/>
        <v>TEXT</v>
      </c>
      <c r="U36" s="6" t="str">
        <f t="shared" si="10"/>
        <v/>
      </c>
      <c r="V36" s="6" t="str">
        <f t="shared" si="0"/>
        <v/>
      </c>
      <c r="W36" s="6" t="str">
        <f t="shared" si="1"/>
        <v>-- レセプト特記事項1</v>
      </c>
      <c r="X36" s="6"/>
      <c r="AF36" s="42"/>
      <c r="AG36" s="42"/>
      <c r="AH36" s="42"/>
      <c r="AK36" s="22" t="str">
        <f t="shared" si="11"/>
        <v>,receipt_tokki_code1</v>
      </c>
      <c r="AP36" s="22" t="str">
        <f t="shared" si="12"/>
        <v>,receipt_tokki_code1</v>
      </c>
      <c r="AU36" s="22" t="str">
        <f t="shared" si="13"/>
        <v>,receipt_tokki_code1</v>
      </c>
    </row>
    <row r="37" spans="1:47" s="22" customFormat="1">
      <c r="A37" s="6"/>
      <c r="B37" s="14">
        <f t="shared" si="5"/>
        <v>24</v>
      </c>
      <c r="C37" s="15" t="s">
        <v>845</v>
      </c>
      <c r="D37" s="15" t="s">
        <v>846</v>
      </c>
      <c r="E37" s="17"/>
      <c r="F37" s="16" t="s">
        <v>183</v>
      </c>
      <c r="G37" s="17">
        <v>2</v>
      </c>
      <c r="H37" s="17" t="str">
        <f t="shared" si="6"/>
        <v>text</v>
      </c>
      <c r="I37" s="17">
        <f t="shared" si="7"/>
        <v>7</v>
      </c>
      <c r="J37" s="18"/>
      <c r="K37" s="21"/>
      <c r="L37" s="19"/>
      <c r="M37" s="20"/>
      <c r="P37" s="6"/>
      <c r="Q37" s="6"/>
      <c r="R37" s="6"/>
      <c r="S37" s="6" t="str">
        <f t="shared" si="8"/>
        <v>,receipt_tokki_code2</v>
      </c>
      <c r="T37" s="6" t="str">
        <f t="shared" si="9"/>
        <v>TEXT</v>
      </c>
      <c r="U37" s="6" t="str">
        <f t="shared" si="10"/>
        <v/>
      </c>
      <c r="V37" s="6" t="str">
        <f t="shared" si="0"/>
        <v/>
      </c>
      <c r="W37" s="6" t="str">
        <f t="shared" si="1"/>
        <v>-- レセプト特記事項2</v>
      </c>
      <c r="X37" s="6"/>
      <c r="AF37" s="42"/>
      <c r="AG37" s="42"/>
      <c r="AH37" s="42"/>
      <c r="AK37" s="22" t="str">
        <f t="shared" si="11"/>
        <v>,receipt_tokki_code2</v>
      </c>
      <c r="AP37" s="22" t="str">
        <f t="shared" si="12"/>
        <v>,receipt_tokki_code2</v>
      </c>
      <c r="AU37" s="22" t="str">
        <f t="shared" si="13"/>
        <v>,receipt_tokki_code2</v>
      </c>
    </row>
    <row r="38" spans="1:47" s="22" customFormat="1">
      <c r="A38" s="6"/>
      <c r="B38" s="14">
        <f t="shared" si="5"/>
        <v>25</v>
      </c>
      <c r="C38" s="25" t="s">
        <v>847</v>
      </c>
      <c r="D38" s="25" t="s">
        <v>848</v>
      </c>
      <c r="E38" s="16"/>
      <c r="F38" s="16" t="s">
        <v>183</v>
      </c>
      <c r="G38" s="16">
        <v>2</v>
      </c>
      <c r="H38" s="17" t="str">
        <f t="shared" si="6"/>
        <v>text</v>
      </c>
      <c r="I38" s="17">
        <f t="shared" si="7"/>
        <v>7</v>
      </c>
      <c r="J38" s="26"/>
      <c r="K38" s="27"/>
      <c r="L38" s="28"/>
      <c r="M38" s="29"/>
      <c r="P38" s="6"/>
      <c r="Q38" s="6"/>
      <c r="R38" s="6"/>
      <c r="S38" s="6" t="str">
        <f t="shared" si="8"/>
        <v>,receipt_tokki_code3</v>
      </c>
      <c r="T38" s="6" t="str">
        <f t="shared" si="9"/>
        <v>TEXT</v>
      </c>
      <c r="U38" s="6" t="str">
        <f t="shared" si="10"/>
        <v/>
      </c>
      <c r="V38" s="6" t="str">
        <f t="shared" si="0"/>
        <v/>
      </c>
      <c r="W38" s="6" t="str">
        <f t="shared" si="1"/>
        <v>-- レセプト特記事項3</v>
      </c>
      <c r="X38" s="6"/>
      <c r="AF38" s="42"/>
      <c r="AG38" s="42"/>
      <c r="AH38" s="42"/>
      <c r="AK38" s="22" t="str">
        <f t="shared" si="11"/>
        <v>,receipt_tokki_code3</v>
      </c>
      <c r="AP38" s="22" t="str">
        <f t="shared" si="12"/>
        <v>,receipt_tokki_code3</v>
      </c>
      <c r="AU38" s="22" t="str">
        <f t="shared" si="13"/>
        <v>,receipt_tokki_code3</v>
      </c>
    </row>
    <row r="39" spans="1:47" s="22" customFormat="1">
      <c r="A39" s="6"/>
      <c r="B39" s="14">
        <f t="shared" si="5"/>
        <v>26</v>
      </c>
      <c r="C39" s="15" t="s">
        <v>849</v>
      </c>
      <c r="D39" s="15" t="s">
        <v>850</v>
      </c>
      <c r="E39" s="17"/>
      <c r="F39" s="16" t="s">
        <v>183</v>
      </c>
      <c r="G39" s="17">
        <v>2</v>
      </c>
      <c r="H39" s="17" t="str">
        <f t="shared" si="6"/>
        <v>text</v>
      </c>
      <c r="I39" s="17">
        <f t="shared" si="7"/>
        <v>7</v>
      </c>
      <c r="J39" s="18"/>
      <c r="K39" s="21"/>
      <c r="L39" s="19"/>
      <c r="M39" s="20"/>
      <c r="P39" s="6"/>
      <c r="Q39" s="6"/>
      <c r="R39" s="6"/>
      <c r="S39" s="6" t="str">
        <f t="shared" si="8"/>
        <v>,receipt_tokki_code4</v>
      </c>
      <c r="T39" s="6" t="str">
        <f t="shared" si="9"/>
        <v>TEXT</v>
      </c>
      <c r="U39" s="6" t="str">
        <f t="shared" si="10"/>
        <v/>
      </c>
      <c r="V39" s="6" t="str">
        <f t="shared" si="0"/>
        <v/>
      </c>
      <c r="W39" s="6" t="str">
        <f t="shared" si="1"/>
        <v>-- レセプト特記事項4</v>
      </c>
      <c r="X39" s="6"/>
      <c r="AF39" s="42"/>
      <c r="AG39" s="42"/>
      <c r="AH39" s="42"/>
      <c r="AK39" s="22" t="str">
        <f t="shared" si="11"/>
        <v>,receipt_tokki_code4</v>
      </c>
      <c r="AP39" s="22" t="str">
        <f t="shared" si="12"/>
        <v>,receipt_tokki_code4</v>
      </c>
      <c r="AU39" s="22" t="str">
        <f t="shared" si="13"/>
        <v>,receipt_tokki_code4</v>
      </c>
    </row>
    <row r="40" spans="1:47" s="22" customFormat="1">
      <c r="A40" s="6"/>
      <c r="B40" s="14">
        <f>ROW()-13</f>
        <v>27</v>
      </c>
      <c r="C40" s="25" t="s">
        <v>851</v>
      </c>
      <c r="D40" s="25" t="s">
        <v>852</v>
      </c>
      <c r="E40" s="16"/>
      <c r="F40" s="16" t="s">
        <v>183</v>
      </c>
      <c r="G40" s="16">
        <v>2</v>
      </c>
      <c r="H40" s="17" t="str">
        <f t="shared" si="6"/>
        <v>text</v>
      </c>
      <c r="I40" s="17">
        <f t="shared" si="7"/>
        <v>7</v>
      </c>
      <c r="J40" s="26"/>
      <c r="K40" s="27"/>
      <c r="L40" s="28"/>
      <c r="M40" s="29"/>
      <c r="P40" s="6"/>
      <c r="Q40" s="6"/>
      <c r="R40" s="6"/>
      <c r="S40" s="6" t="str">
        <f t="shared" si="8"/>
        <v>,receipt_tokki_code5</v>
      </c>
      <c r="T40" s="6" t="str">
        <f t="shared" si="9"/>
        <v>TEXT</v>
      </c>
      <c r="U40" s="6" t="str">
        <f t="shared" si="10"/>
        <v/>
      </c>
      <c r="V40" s="6" t="str">
        <f t="shared" si="0"/>
        <v/>
      </c>
      <c r="W40" s="6" t="str">
        <f t="shared" si="1"/>
        <v>-- レセプト特記事項5</v>
      </c>
      <c r="X40" s="6"/>
      <c r="AF40" s="42"/>
      <c r="AG40" s="42"/>
      <c r="AH40" s="42"/>
      <c r="AK40" s="22" t="str">
        <f t="shared" si="11"/>
        <v>,receipt_tokki_code5</v>
      </c>
      <c r="AP40" s="22" t="str">
        <f t="shared" si="12"/>
        <v>,receipt_tokki_code5</v>
      </c>
      <c r="AU40" s="22" t="str">
        <f t="shared" si="13"/>
        <v>,receipt_tokki_code5</v>
      </c>
    </row>
    <row r="41" spans="1:47" s="22" customFormat="1">
      <c r="A41" s="6"/>
      <c r="B41" s="14">
        <f t="shared" si="5"/>
        <v>28</v>
      </c>
      <c r="C41" s="15" t="s">
        <v>853</v>
      </c>
      <c r="D41" s="15" t="s">
        <v>854</v>
      </c>
      <c r="E41" s="17"/>
      <c r="F41" s="16" t="s">
        <v>129</v>
      </c>
      <c r="G41" s="17">
        <v>4</v>
      </c>
      <c r="H41" s="17" t="str">
        <f t="shared" si="6"/>
        <v>integer</v>
      </c>
      <c r="I41" s="17">
        <f t="shared" si="7"/>
        <v>4</v>
      </c>
      <c r="J41" s="18"/>
      <c r="K41" s="21"/>
      <c r="L41" s="19"/>
      <c r="M41" s="20"/>
      <c r="P41" s="6"/>
      <c r="Q41" s="6"/>
      <c r="R41" s="6"/>
      <c r="S41" s="6" t="str">
        <f t="shared" si="8"/>
        <v>,bed_su</v>
      </c>
      <c r="T41" s="6" t="str">
        <f t="shared" si="9"/>
        <v>INTEGER</v>
      </c>
      <c r="U41" s="6" t="str">
        <f t="shared" si="10"/>
        <v/>
      </c>
      <c r="V41" s="6" t="str">
        <f t="shared" si="0"/>
        <v/>
      </c>
      <c r="W41" s="6" t="str">
        <f t="shared" si="1"/>
        <v>-- 病床数</v>
      </c>
      <c r="X41" s="6"/>
      <c r="AF41" s="42"/>
      <c r="AG41" s="42"/>
      <c r="AH41" s="42"/>
      <c r="AK41" s="22" t="str">
        <f t="shared" si="11"/>
        <v>,bed_su</v>
      </c>
      <c r="AP41" s="22" t="str">
        <f t="shared" si="12"/>
        <v>,bed_su</v>
      </c>
      <c r="AU41" s="22" t="str">
        <f t="shared" si="13"/>
        <v>,bed_su</v>
      </c>
    </row>
    <row r="42" spans="1:47" s="22" customFormat="1">
      <c r="A42" s="6"/>
      <c r="B42" s="14">
        <f t="shared" si="5"/>
        <v>29</v>
      </c>
      <c r="C42" s="25" t="s">
        <v>855</v>
      </c>
      <c r="D42" s="25" t="s">
        <v>856</v>
      </c>
      <c r="E42" s="16"/>
      <c r="F42" s="16" t="s">
        <v>129</v>
      </c>
      <c r="G42" s="16">
        <v>2</v>
      </c>
      <c r="H42" s="17" t="str">
        <f t="shared" si="6"/>
        <v>integer</v>
      </c>
      <c r="I42" s="17">
        <f t="shared" si="7"/>
        <v>4</v>
      </c>
      <c r="J42" s="26"/>
      <c r="K42" s="27"/>
      <c r="L42" s="28"/>
      <c r="M42" s="29"/>
      <c r="P42" s="6"/>
      <c r="Q42" s="6"/>
      <c r="R42" s="6"/>
      <c r="S42" s="6" t="str">
        <f t="shared" si="8"/>
        <v>,waribiki_tensu</v>
      </c>
      <c r="T42" s="6" t="str">
        <f t="shared" si="9"/>
        <v>INTEGER</v>
      </c>
      <c r="U42" s="6" t="str">
        <f t="shared" si="10"/>
        <v/>
      </c>
      <c r="V42" s="6" t="str">
        <f t="shared" si="0"/>
        <v/>
      </c>
      <c r="W42" s="6" t="str">
        <f t="shared" si="1"/>
        <v>-- 割引点数単価</v>
      </c>
      <c r="X42" s="6"/>
      <c r="AF42" s="42"/>
      <c r="AG42" s="42"/>
      <c r="AH42" s="42"/>
      <c r="AK42" s="22" t="str">
        <f t="shared" si="11"/>
        <v>,waribiki_tensu</v>
      </c>
      <c r="AP42" s="22" t="str">
        <f t="shared" si="12"/>
        <v>,waribiki_tensu</v>
      </c>
      <c r="AU42" s="22" t="str">
        <f t="shared" si="13"/>
        <v>,waribiki_tensu</v>
      </c>
    </row>
    <row r="43" spans="1:47" s="22" customFormat="1">
      <c r="A43" s="6"/>
      <c r="B43" s="14">
        <f t="shared" si="5"/>
        <v>30</v>
      </c>
      <c r="C43" s="15" t="s">
        <v>857</v>
      </c>
      <c r="D43" s="15" t="s">
        <v>858</v>
      </c>
      <c r="E43" s="17"/>
      <c r="F43" s="16" t="s">
        <v>183</v>
      </c>
      <c r="G43" s="17">
        <v>1</v>
      </c>
      <c r="H43" s="17" t="str">
        <f t="shared" si="6"/>
        <v>text</v>
      </c>
      <c r="I43" s="17">
        <f t="shared" si="7"/>
        <v>4</v>
      </c>
      <c r="J43" s="18"/>
      <c r="K43" s="21"/>
      <c r="L43" s="19"/>
      <c r="M43" s="20"/>
      <c r="P43" s="6"/>
      <c r="Q43" s="6"/>
      <c r="R43" s="6"/>
      <c r="S43" s="6" t="str">
        <f t="shared" si="8"/>
        <v>,reserve1</v>
      </c>
      <c r="T43" s="6" t="str">
        <f t="shared" si="9"/>
        <v>TEXT</v>
      </c>
      <c r="U43" s="6" t="str">
        <f t="shared" si="10"/>
        <v/>
      </c>
      <c r="V43" s="6" t="str">
        <f t="shared" si="0"/>
        <v/>
      </c>
      <c r="W43" s="6" t="str">
        <f t="shared" si="1"/>
        <v>-- 予備1</v>
      </c>
      <c r="X43" s="6"/>
      <c r="AF43" s="42"/>
      <c r="AG43" s="42"/>
      <c r="AH43" s="42"/>
      <c r="AK43" s="22" t="str">
        <f t="shared" si="11"/>
        <v>,reserve1</v>
      </c>
      <c r="AP43" s="22" t="str">
        <f t="shared" si="12"/>
        <v>,reserve1</v>
      </c>
      <c r="AU43" s="22" t="str">
        <f t="shared" si="13"/>
        <v>,reserve1</v>
      </c>
    </row>
    <row r="44" spans="1:47" s="22" customFormat="1">
      <c r="A44" s="6"/>
      <c r="B44" s="14">
        <f>ROW()-13</f>
        <v>31</v>
      </c>
      <c r="C44" s="25" t="s">
        <v>859</v>
      </c>
      <c r="D44" s="25" t="s">
        <v>860</v>
      </c>
      <c r="E44" s="16"/>
      <c r="F44" s="16" t="s">
        <v>183</v>
      </c>
      <c r="G44" s="16">
        <v>1</v>
      </c>
      <c r="H44" s="17" t="str">
        <f t="shared" si="6"/>
        <v>text</v>
      </c>
      <c r="I44" s="17">
        <f t="shared" si="7"/>
        <v>4</v>
      </c>
      <c r="J44" s="26"/>
      <c r="K44" s="27"/>
      <c r="L44" s="28"/>
      <c r="M44" s="29"/>
      <c r="P44" s="6"/>
      <c r="Q44" s="6"/>
      <c r="R44" s="6"/>
      <c r="S44" s="6" t="str">
        <f t="shared" si="8"/>
        <v>,reserve2</v>
      </c>
      <c r="T44" s="6" t="str">
        <f t="shared" si="9"/>
        <v>TEXT</v>
      </c>
      <c r="U44" s="6" t="str">
        <f t="shared" si="10"/>
        <v/>
      </c>
      <c r="V44" s="6" t="str">
        <f t="shared" si="0"/>
        <v/>
      </c>
      <c r="W44" s="6" t="str">
        <f t="shared" si="1"/>
        <v>-- 予備2</v>
      </c>
      <c r="X44" s="6"/>
      <c r="AF44" s="42"/>
      <c r="AG44" s="42"/>
      <c r="AH44" s="42"/>
      <c r="AK44" s="22" t="str">
        <f t="shared" si="11"/>
        <v>,reserve2</v>
      </c>
      <c r="AP44" s="22" t="str">
        <f t="shared" si="12"/>
        <v>,reserve2</v>
      </c>
      <c r="AU44" s="22" t="str">
        <f t="shared" si="13"/>
        <v>,reserve2</v>
      </c>
    </row>
    <row r="45" spans="1:47" s="22" customFormat="1">
      <c r="A45" s="6"/>
      <c r="B45" s="14">
        <f t="shared" si="5"/>
        <v>32</v>
      </c>
      <c r="C45" s="15" t="s">
        <v>861</v>
      </c>
      <c r="D45" s="15" t="s">
        <v>862</v>
      </c>
      <c r="E45" s="17"/>
      <c r="F45" s="16" t="s">
        <v>183</v>
      </c>
      <c r="G45" s="17">
        <v>2</v>
      </c>
      <c r="H45" s="17" t="str">
        <f t="shared" si="6"/>
        <v>text</v>
      </c>
      <c r="I45" s="17">
        <f t="shared" si="7"/>
        <v>7</v>
      </c>
      <c r="J45" s="18"/>
      <c r="K45" s="21"/>
      <c r="L45" s="19"/>
      <c r="M45" s="20"/>
      <c r="P45" s="6"/>
      <c r="Q45" s="6"/>
      <c r="R45" s="6"/>
      <c r="S45" s="6" t="str">
        <f t="shared" si="8"/>
        <v>,reserve3</v>
      </c>
      <c r="T45" s="6" t="str">
        <f t="shared" si="9"/>
        <v>TEXT</v>
      </c>
      <c r="U45" s="6" t="str">
        <f t="shared" si="10"/>
        <v/>
      </c>
      <c r="V45" s="6" t="str">
        <f t="shared" si="0"/>
        <v/>
      </c>
      <c r="W45" s="6" t="str">
        <f t="shared" si="1"/>
        <v>-- 予備3</v>
      </c>
      <c r="X45" s="6"/>
      <c r="AF45" s="42"/>
      <c r="AG45" s="42"/>
      <c r="AH45" s="42"/>
      <c r="AK45" s="22" t="str">
        <f t="shared" si="11"/>
        <v>,reserve3</v>
      </c>
      <c r="AP45" s="22" t="str">
        <f t="shared" si="12"/>
        <v>,reserve3</v>
      </c>
      <c r="AU45" s="22" t="str">
        <f t="shared" si="13"/>
        <v>,reserve3</v>
      </c>
    </row>
    <row r="46" spans="1:47" s="22" customFormat="1">
      <c r="A46" s="6"/>
      <c r="B46" s="14">
        <f>ROW()-13</f>
        <v>33</v>
      </c>
      <c r="C46" s="25" t="s">
        <v>863</v>
      </c>
      <c r="D46" s="25" t="s">
        <v>864</v>
      </c>
      <c r="E46" s="16"/>
      <c r="F46" s="16" t="s">
        <v>183</v>
      </c>
      <c r="G46" s="16">
        <v>30</v>
      </c>
      <c r="H46" s="17" t="str">
        <f t="shared" si="6"/>
        <v>text</v>
      </c>
      <c r="I46" s="17">
        <f t="shared" si="7"/>
        <v>91</v>
      </c>
      <c r="J46" s="26"/>
      <c r="K46" s="27"/>
      <c r="L46" s="28"/>
      <c r="M46" s="29"/>
      <c r="P46" s="6"/>
      <c r="Q46" s="6"/>
      <c r="R46" s="6"/>
      <c r="S46" s="6" t="str">
        <f t="shared" si="8"/>
        <v>,kensaku_no</v>
      </c>
      <c r="T46" s="6" t="str">
        <f t="shared" si="9"/>
        <v>TEXT</v>
      </c>
      <c r="U46" s="6" t="str">
        <f t="shared" si="10"/>
        <v/>
      </c>
      <c r="V46" s="6" t="str">
        <f t="shared" si="0"/>
        <v/>
      </c>
      <c r="W46" s="6" t="str">
        <f t="shared" si="1"/>
        <v>-- 検索番号</v>
      </c>
      <c r="X46" s="6"/>
      <c r="AF46" s="42"/>
      <c r="AG46" s="42"/>
      <c r="AH46" s="42"/>
      <c r="AK46" s="22" t="str">
        <f t="shared" si="11"/>
        <v>,kensaku_no</v>
      </c>
      <c r="AP46" s="22" t="str">
        <f t="shared" si="12"/>
        <v>,kensaku_no</v>
      </c>
      <c r="AU46" s="22" t="str">
        <f t="shared" si="13"/>
        <v>,kensaku_no</v>
      </c>
    </row>
    <row r="47" spans="1:47" s="22" customFormat="1" ht="52.2">
      <c r="A47" s="6"/>
      <c r="B47" s="14">
        <f>ROW()-13</f>
        <v>34</v>
      </c>
      <c r="C47" s="25" t="s">
        <v>865</v>
      </c>
      <c r="D47" s="25" t="s">
        <v>866</v>
      </c>
      <c r="E47" s="16"/>
      <c r="F47" s="16" t="s">
        <v>183</v>
      </c>
      <c r="G47" s="16">
        <v>6</v>
      </c>
      <c r="H47" s="17" t="str">
        <f t="shared" si="6"/>
        <v>text</v>
      </c>
      <c r="I47" s="17">
        <f t="shared" si="7"/>
        <v>19</v>
      </c>
      <c r="J47" s="26"/>
      <c r="K47" s="27"/>
      <c r="L47" s="28"/>
      <c r="M47" s="29" t="s">
        <v>957</v>
      </c>
      <c r="P47" s="6"/>
      <c r="Q47" s="6"/>
      <c r="R47" s="6"/>
      <c r="S47" s="6" t="str">
        <f t="shared" si="8"/>
        <v>,kiroku_ym</v>
      </c>
      <c r="T47" s="6" t="str">
        <f t="shared" si="9"/>
        <v>TEXT</v>
      </c>
      <c r="U47" s="6" t="str">
        <f t="shared" si="10"/>
        <v/>
      </c>
      <c r="V47" s="6" t="str">
        <f t="shared" si="0"/>
        <v/>
      </c>
      <c r="W47" s="6" t="str">
        <f t="shared" si="1"/>
        <v>-- 記録条件仕様年月情報</v>
      </c>
      <c r="X47" s="6"/>
      <c r="AF47" s="42"/>
      <c r="AG47" s="42"/>
      <c r="AH47" s="42"/>
      <c r="AK47" s="22" t="str">
        <f t="shared" si="11"/>
        <v>,kiroku_ym</v>
      </c>
      <c r="AP47" s="22" t="str">
        <f t="shared" si="12"/>
        <v>,kiroku_ym</v>
      </c>
      <c r="AU47" s="22" t="str">
        <f t="shared" si="13"/>
        <v>,kiroku_ym</v>
      </c>
    </row>
    <row r="48" spans="1:47" s="22" customFormat="1">
      <c r="A48" s="6"/>
      <c r="B48" s="14">
        <f t="shared" si="5"/>
        <v>35</v>
      </c>
      <c r="C48" s="15" t="s">
        <v>867</v>
      </c>
      <c r="D48" s="15" t="s">
        <v>868</v>
      </c>
      <c r="E48" s="17"/>
      <c r="F48" s="16" t="s">
        <v>183</v>
      </c>
      <c r="G48" s="17">
        <v>40</v>
      </c>
      <c r="H48" s="17" t="str">
        <f t="shared" si="6"/>
        <v>text</v>
      </c>
      <c r="I48" s="17">
        <f t="shared" si="7"/>
        <v>121</v>
      </c>
      <c r="J48" s="18"/>
      <c r="K48" s="21"/>
      <c r="L48" s="19"/>
      <c r="M48" s="20"/>
      <c r="P48" s="6"/>
      <c r="Q48" s="6"/>
      <c r="R48" s="6"/>
      <c r="S48" s="6" t="str">
        <f t="shared" si="8"/>
        <v>,seikyu_info</v>
      </c>
      <c r="T48" s="6" t="str">
        <f t="shared" si="9"/>
        <v>TEXT</v>
      </c>
      <c r="U48" s="6" t="str">
        <f t="shared" si="10"/>
        <v/>
      </c>
      <c r="V48" s="6" t="str">
        <f t="shared" si="0"/>
        <v/>
      </c>
      <c r="W48" s="6" t="str">
        <f t="shared" si="1"/>
        <v>-- 請求情報</v>
      </c>
      <c r="X48" s="6"/>
      <c r="AF48" s="42"/>
      <c r="AG48" s="42"/>
      <c r="AH48" s="42"/>
      <c r="AK48" s="22" t="str">
        <f t="shared" si="11"/>
        <v>,seikyu_info</v>
      </c>
      <c r="AP48" s="22" t="str">
        <f t="shared" si="12"/>
        <v>,seikyu_info</v>
      </c>
      <c r="AU48" s="22" t="str">
        <f t="shared" si="13"/>
        <v>,seikyu_info</v>
      </c>
    </row>
    <row r="49" spans="1:47" s="22" customFormat="1">
      <c r="A49" s="6"/>
      <c r="B49" s="14">
        <f t="shared" si="5"/>
        <v>36</v>
      </c>
      <c r="C49" s="15" t="s">
        <v>869</v>
      </c>
      <c r="D49" s="15" t="s">
        <v>870</v>
      </c>
      <c r="E49" s="17"/>
      <c r="F49" s="16" t="s">
        <v>183</v>
      </c>
      <c r="G49" s="17">
        <v>2</v>
      </c>
      <c r="H49" s="17" t="str">
        <f t="shared" si="6"/>
        <v>text</v>
      </c>
      <c r="I49" s="17">
        <f t="shared" si="7"/>
        <v>7</v>
      </c>
      <c r="J49" s="18"/>
      <c r="K49" s="21"/>
      <c r="L49" s="19"/>
      <c r="M49" s="20"/>
      <c r="P49" s="6"/>
      <c r="Q49" s="6"/>
      <c r="R49" s="6"/>
      <c r="S49" s="6" t="str">
        <f t="shared" si="8"/>
        <v>,department1_name</v>
      </c>
      <c r="T49" s="6" t="str">
        <f t="shared" si="9"/>
        <v>TEXT</v>
      </c>
      <c r="U49" s="6" t="str">
        <f t="shared" si="10"/>
        <v/>
      </c>
      <c r="V49" s="6" t="str">
        <f t="shared" si="0"/>
        <v/>
      </c>
      <c r="W49" s="6" t="str">
        <f t="shared" si="1"/>
        <v>-- 診療科1診療科名</v>
      </c>
      <c r="X49" s="6"/>
      <c r="AF49" s="42"/>
      <c r="AG49" s="42"/>
      <c r="AH49" s="42"/>
      <c r="AK49" s="22" t="str">
        <f t="shared" si="11"/>
        <v>,department1_name</v>
      </c>
      <c r="AP49" s="22" t="str">
        <f t="shared" si="12"/>
        <v>,department1_name</v>
      </c>
      <c r="AU49" s="22" t="str">
        <f t="shared" si="13"/>
        <v>,department1_name</v>
      </c>
    </row>
    <row r="50" spans="1:47" s="22" customFormat="1">
      <c r="A50" s="6"/>
      <c r="B50" s="14">
        <f t="shared" si="5"/>
        <v>37</v>
      </c>
      <c r="C50" s="25" t="s">
        <v>871</v>
      </c>
      <c r="D50" s="25" t="s">
        <v>872</v>
      </c>
      <c r="E50" s="16"/>
      <c r="F50" s="16" t="s">
        <v>183</v>
      </c>
      <c r="G50" s="16">
        <v>3</v>
      </c>
      <c r="H50" s="17" t="str">
        <f t="shared" si="6"/>
        <v>text</v>
      </c>
      <c r="I50" s="17">
        <f t="shared" si="7"/>
        <v>10</v>
      </c>
      <c r="J50" s="26"/>
      <c r="K50" s="27"/>
      <c r="L50" s="28"/>
      <c r="M50" s="29"/>
      <c r="P50" s="6"/>
      <c r="Q50" s="6"/>
      <c r="R50" s="6"/>
      <c r="S50" s="6" t="str">
        <f t="shared" si="8"/>
        <v>,department1_jintai</v>
      </c>
      <c r="T50" s="6" t="str">
        <f t="shared" si="9"/>
        <v>TEXT</v>
      </c>
      <c r="U50" s="6" t="str">
        <f t="shared" si="10"/>
        <v/>
      </c>
      <c r="V50" s="6" t="str">
        <f t="shared" si="0"/>
        <v/>
      </c>
      <c r="W50" s="6" t="str">
        <f t="shared" si="1"/>
        <v>-- 診療科1人体の部位等</v>
      </c>
      <c r="X50" s="6"/>
      <c r="AF50" s="42"/>
      <c r="AG50" s="42"/>
      <c r="AH50" s="42"/>
      <c r="AK50" s="22" t="str">
        <f t="shared" si="11"/>
        <v>,department1_jintai</v>
      </c>
      <c r="AP50" s="22" t="str">
        <f t="shared" si="12"/>
        <v>,department1_jintai</v>
      </c>
      <c r="AU50" s="22" t="str">
        <f t="shared" si="13"/>
        <v>,department1_jintai</v>
      </c>
    </row>
    <row r="51" spans="1:47" s="22" customFormat="1">
      <c r="A51" s="6"/>
      <c r="B51" s="14">
        <f t="shared" si="5"/>
        <v>38</v>
      </c>
      <c r="C51" s="15" t="s">
        <v>873</v>
      </c>
      <c r="D51" s="15" t="s">
        <v>874</v>
      </c>
      <c r="E51" s="17"/>
      <c r="F51" s="16" t="s">
        <v>183</v>
      </c>
      <c r="G51" s="17">
        <v>3</v>
      </c>
      <c r="H51" s="17" t="str">
        <f t="shared" si="6"/>
        <v>text</v>
      </c>
      <c r="I51" s="17">
        <f t="shared" si="7"/>
        <v>10</v>
      </c>
      <c r="J51" s="18"/>
      <c r="K51" s="21"/>
      <c r="L51" s="19"/>
      <c r="M51" s="20"/>
      <c r="P51" s="6"/>
      <c r="Q51" s="6"/>
      <c r="R51" s="6"/>
      <c r="S51" s="6" t="str">
        <f t="shared" si="8"/>
        <v>,department1_sex</v>
      </c>
      <c r="T51" s="6" t="str">
        <f t="shared" si="9"/>
        <v>TEXT</v>
      </c>
      <c r="U51" s="6" t="str">
        <f t="shared" si="10"/>
        <v/>
      </c>
      <c r="V51" s="6" t="str">
        <f t="shared" si="0"/>
        <v/>
      </c>
      <c r="W51" s="6" t="str">
        <f t="shared" si="1"/>
        <v>-- 診療科1性別等</v>
      </c>
      <c r="X51" s="6"/>
      <c r="AF51" s="42"/>
      <c r="AG51" s="42"/>
      <c r="AH51" s="42"/>
      <c r="AK51" s="22" t="str">
        <f t="shared" si="11"/>
        <v>,department1_sex</v>
      </c>
      <c r="AP51" s="22" t="str">
        <f t="shared" si="12"/>
        <v>,department1_sex</v>
      </c>
      <c r="AU51" s="22" t="str">
        <f t="shared" si="13"/>
        <v>,department1_sex</v>
      </c>
    </row>
    <row r="52" spans="1:47" s="22" customFormat="1">
      <c r="A52" s="6"/>
      <c r="B52" s="14">
        <f>ROW()-13</f>
        <v>39</v>
      </c>
      <c r="C52" s="25" t="s">
        <v>875</v>
      </c>
      <c r="D52" s="25" t="s">
        <v>876</v>
      </c>
      <c r="E52" s="16"/>
      <c r="F52" s="16" t="s">
        <v>183</v>
      </c>
      <c r="G52" s="16">
        <v>3</v>
      </c>
      <c r="H52" s="17" t="str">
        <f t="shared" si="6"/>
        <v>text</v>
      </c>
      <c r="I52" s="17">
        <f t="shared" si="7"/>
        <v>10</v>
      </c>
      <c r="J52" s="26"/>
      <c r="K52" s="27"/>
      <c r="L52" s="28"/>
      <c r="M52" s="29"/>
      <c r="P52" s="6"/>
      <c r="Q52" s="6"/>
      <c r="R52" s="6"/>
      <c r="S52" s="6" t="str">
        <f t="shared" si="8"/>
        <v>,department1_igaku</v>
      </c>
      <c r="T52" s="6" t="str">
        <f t="shared" si="9"/>
        <v>TEXT</v>
      </c>
      <c r="U52" s="6" t="str">
        <f t="shared" si="10"/>
        <v/>
      </c>
      <c r="V52" s="6" t="str">
        <f t="shared" si="0"/>
        <v/>
      </c>
      <c r="W52" s="6" t="str">
        <f t="shared" si="1"/>
        <v>-- 診療科1医学的処置</v>
      </c>
      <c r="X52" s="6"/>
      <c r="AF52" s="42"/>
      <c r="AG52" s="42"/>
      <c r="AH52" s="42"/>
      <c r="AK52" s="22" t="str">
        <f t="shared" si="11"/>
        <v>,department1_igaku</v>
      </c>
      <c r="AP52" s="22" t="str">
        <f t="shared" si="12"/>
        <v>,department1_igaku</v>
      </c>
      <c r="AU52" s="22" t="str">
        <f t="shared" si="13"/>
        <v>,department1_igaku</v>
      </c>
    </row>
    <row r="53" spans="1:47" s="22" customFormat="1">
      <c r="A53" s="6"/>
      <c r="B53" s="14">
        <f t="shared" si="5"/>
        <v>40</v>
      </c>
      <c r="C53" s="15" t="s">
        <v>877</v>
      </c>
      <c r="D53" s="15" t="s">
        <v>878</v>
      </c>
      <c r="E53" s="17"/>
      <c r="F53" s="16" t="s">
        <v>183</v>
      </c>
      <c r="G53" s="17">
        <v>3</v>
      </c>
      <c r="H53" s="17" t="str">
        <f t="shared" si="6"/>
        <v>text</v>
      </c>
      <c r="I53" s="17">
        <f t="shared" si="7"/>
        <v>10</v>
      </c>
      <c r="J53" s="18"/>
      <c r="K53" s="21"/>
      <c r="L53" s="19"/>
      <c r="M53" s="20"/>
      <c r="P53" s="6"/>
      <c r="Q53" s="6"/>
      <c r="R53" s="6"/>
      <c r="S53" s="6" t="str">
        <f t="shared" si="8"/>
        <v>,department1_shippei</v>
      </c>
      <c r="T53" s="6" t="str">
        <f t="shared" si="9"/>
        <v>TEXT</v>
      </c>
      <c r="U53" s="6" t="str">
        <f t="shared" si="10"/>
        <v/>
      </c>
      <c r="V53" s="6" t="str">
        <f t="shared" si="0"/>
        <v/>
      </c>
      <c r="W53" s="6" t="str">
        <f t="shared" si="1"/>
        <v>-- 診療科1特定疾病</v>
      </c>
      <c r="X53" s="6"/>
      <c r="AF53" s="42"/>
      <c r="AG53" s="42"/>
      <c r="AH53" s="42"/>
      <c r="AK53" s="22" t="str">
        <f t="shared" si="11"/>
        <v>,department1_shippei</v>
      </c>
      <c r="AP53" s="22" t="str">
        <f t="shared" si="12"/>
        <v>,department1_shippei</v>
      </c>
      <c r="AU53" s="22" t="str">
        <f t="shared" si="13"/>
        <v>,department1_shippei</v>
      </c>
    </row>
    <row r="54" spans="1:47" s="22" customFormat="1">
      <c r="A54" s="6"/>
      <c r="B54" s="14">
        <f t="shared" si="5"/>
        <v>41</v>
      </c>
      <c r="C54" s="25" t="s">
        <v>879</v>
      </c>
      <c r="D54" s="25" t="s">
        <v>880</v>
      </c>
      <c r="E54" s="16"/>
      <c r="F54" s="16" t="s">
        <v>183</v>
      </c>
      <c r="G54" s="16">
        <v>2</v>
      </c>
      <c r="H54" s="17" t="str">
        <f t="shared" si="6"/>
        <v>text</v>
      </c>
      <c r="I54" s="17">
        <f t="shared" si="7"/>
        <v>7</v>
      </c>
      <c r="J54" s="26"/>
      <c r="K54" s="27"/>
      <c r="L54" s="28"/>
      <c r="M54" s="29"/>
      <c r="P54" s="6"/>
      <c r="Q54" s="6"/>
      <c r="R54" s="6"/>
      <c r="S54" s="6" t="str">
        <f t="shared" si="8"/>
        <v>,department2_name</v>
      </c>
      <c r="T54" s="6" t="str">
        <f t="shared" si="9"/>
        <v>TEXT</v>
      </c>
      <c r="U54" s="6" t="str">
        <f t="shared" si="10"/>
        <v/>
      </c>
      <c r="V54" s="6" t="str">
        <f t="shared" si="0"/>
        <v/>
      </c>
      <c r="W54" s="6" t="str">
        <f t="shared" si="1"/>
        <v>-- 診療科2診療科名</v>
      </c>
      <c r="X54" s="6"/>
      <c r="AF54" s="42"/>
      <c r="AG54" s="42"/>
      <c r="AH54" s="42"/>
      <c r="AK54" s="22" t="str">
        <f t="shared" si="11"/>
        <v>,department2_name</v>
      </c>
      <c r="AP54" s="22" t="str">
        <f t="shared" si="12"/>
        <v>,department2_name</v>
      </c>
      <c r="AU54" s="22" t="str">
        <f t="shared" si="13"/>
        <v>,department2_name</v>
      </c>
    </row>
    <row r="55" spans="1:47" s="22" customFormat="1">
      <c r="A55" s="6"/>
      <c r="B55" s="14">
        <f t="shared" si="5"/>
        <v>42</v>
      </c>
      <c r="C55" s="15" t="s">
        <v>881</v>
      </c>
      <c r="D55" s="15" t="s">
        <v>882</v>
      </c>
      <c r="E55" s="17"/>
      <c r="F55" s="16" t="s">
        <v>183</v>
      </c>
      <c r="G55" s="17">
        <v>3</v>
      </c>
      <c r="H55" s="17" t="str">
        <f t="shared" si="6"/>
        <v>text</v>
      </c>
      <c r="I55" s="17">
        <f t="shared" si="7"/>
        <v>10</v>
      </c>
      <c r="J55" s="18"/>
      <c r="K55" s="21"/>
      <c r="L55" s="19"/>
      <c r="M55" s="20"/>
      <c r="P55" s="6"/>
      <c r="Q55" s="6"/>
      <c r="R55" s="6"/>
      <c r="S55" s="6" t="str">
        <f t="shared" si="8"/>
        <v>,department2_jintai</v>
      </c>
      <c r="T55" s="6" t="str">
        <f t="shared" si="9"/>
        <v>TEXT</v>
      </c>
      <c r="U55" s="6" t="str">
        <f t="shared" si="10"/>
        <v/>
      </c>
      <c r="V55" s="6" t="str">
        <f t="shared" si="0"/>
        <v/>
      </c>
      <c r="W55" s="6" t="str">
        <f t="shared" si="1"/>
        <v>-- 診療科2人体の部位等</v>
      </c>
      <c r="X55" s="6"/>
      <c r="AF55" s="42"/>
      <c r="AG55" s="42"/>
      <c r="AH55" s="42"/>
      <c r="AK55" s="22" t="str">
        <f t="shared" si="11"/>
        <v>,department2_jintai</v>
      </c>
      <c r="AP55" s="22" t="str">
        <f t="shared" si="12"/>
        <v>,department2_jintai</v>
      </c>
      <c r="AU55" s="22" t="str">
        <f t="shared" si="13"/>
        <v>,department2_jintai</v>
      </c>
    </row>
    <row r="56" spans="1:47" s="22" customFormat="1">
      <c r="A56" s="6"/>
      <c r="B56" s="14">
        <f>ROW()-13</f>
        <v>43</v>
      </c>
      <c r="C56" s="25" t="s">
        <v>883</v>
      </c>
      <c r="D56" s="25" t="s">
        <v>884</v>
      </c>
      <c r="E56" s="16"/>
      <c r="F56" s="16" t="s">
        <v>183</v>
      </c>
      <c r="G56" s="16">
        <v>3</v>
      </c>
      <c r="H56" s="17" t="str">
        <f t="shared" si="6"/>
        <v>text</v>
      </c>
      <c r="I56" s="17">
        <f t="shared" si="7"/>
        <v>10</v>
      </c>
      <c r="J56" s="26"/>
      <c r="K56" s="27"/>
      <c r="L56" s="28"/>
      <c r="M56" s="29"/>
      <c r="P56" s="6"/>
      <c r="Q56" s="6"/>
      <c r="R56" s="6"/>
      <c r="S56" s="6" t="str">
        <f t="shared" si="8"/>
        <v>,department2_sex</v>
      </c>
      <c r="T56" s="6" t="str">
        <f t="shared" si="9"/>
        <v>TEXT</v>
      </c>
      <c r="U56" s="6" t="str">
        <f t="shared" si="10"/>
        <v/>
      </c>
      <c r="V56" s="6" t="str">
        <f t="shared" si="0"/>
        <v/>
      </c>
      <c r="W56" s="6" t="str">
        <f t="shared" si="1"/>
        <v>-- 診療科2性別等</v>
      </c>
      <c r="X56" s="6"/>
      <c r="AF56" s="42"/>
      <c r="AG56" s="42"/>
      <c r="AH56" s="42"/>
      <c r="AK56" s="22" t="str">
        <f t="shared" si="11"/>
        <v>,department2_sex</v>
      </c>
      <c r="AP56" s="22" t="str">
        <f t="shared" si="12"/>
        <v>,department2_sex</v>
      </c>
      <c r="AU56" s="22" t="str">
        <f t="shared" si="13"/>
        <v>,department2_sex</v>
      </c>
    </row>
    <row r="57" spans="1:47" s="22" customFormat="1">
      <c r="A57" s="6"/>
      <c r="B57" s="14">
        <f t="shared" si="5"/>
        <v>44</v>
      </c>
      <c r="C57" s="15" t="s">
        <v>885</v>
      </c>
      <c r="D57" s="15" t="s">
        <v>886</v>
      </c>
      <c r="E57" s="17"/>
      <c r="F57" s="16" t="s">
        <v>183</v>
      </c>
      <c r="G57" s="17">
        <v>3</v>
      </c>
      <c r="H57" s="17" t="str">
        <f t="shared" si="6"/>
        <v>text</v>
      </c>
      <c r="I57" s="17">
        <f t="shared" si="7"/>
        <v>10</v>
      </c>
      <c r="J57" s="18"/>
      <c r="K57" s="21"/>
      <c r="L57" s="19"/>
      <c r="M57" s="20"/>
      <c r="P57" s="6"/>
      <c r="Q57" s="6"/>
      <c r="R57" s="6"/>
      <c r="S57" s="6" t="str">
        <f t="shared" si="8"/>
        <v>,department2_igaku</v>
      </c>
      <c r="T57" s="6" t="str">
        <f t="shared" si="9"/>
        <v>TEXT</v>
      </c>
      <c r="U57" s="6" t="str">
        <f t="shared" si="10"/>
        <v/>
      </c>
      <c r="V57" s="6" t="str">
        <f t="shared" si="0"/>
        <v/>
      </c>
      <c r="W57" s="6" t="str">
        <f t="shared" si="1"/>
        <v>-- 診療科2医学的処置</v>
      </c>
      <c r="X57" s="6"/>
      <c r="AF57" s="42"/>
      <c r="AG57" s="42"/>
      <c r="AH57" s="42"/>
      <c r="AK57" s="22" t="str">
        <f t="shared" si="11"/>
        <v>,department2_igaku</v>
      </c>
      <c r="AP57" s="22" t="str">
        <f t="shared" si="12"/>
        <v>,department2_igaku</v>
      </c>
      <c r="AU57" s="22" t="str">
        <f t="shared" si="13"/>
        <v>,department2_igaku</v>
      </c>
    </row>
    <row r="58" spans="1:47" s="22" customFormat="1">
      <c r="A58" s="6"/>
      <c r="B58" s="14">
        <f>ROW()-13</f>
        <v>45</v>
      </c>
      <c r="C58" s="25" t="s">
        <v>887</v>
      </c>
      <c r="D58" s="25" t="s">
        <v>888</v>
      </c>
      <c r="E58" s="16"/>
      <c r="F58" s="16" t="s">
        <v>183</v>
      </c>
      <c r="G58" s="16">
        <v>3</v>
      </c>
      <c r="H58" s="17" t="str">
        <f t="shared" si="6"/>
        <v>text</v>
      </c>
      <c r="I58" s="17">
        <f t="shared" si="7"/>
        <v>10</v>
      </c>
      <c r="J58" s="26"/>
      <c r="K58" s="27"/>
      <c r="L58" s="28"/>
      <c r="M58" s="29"/>
      <c r="P58" s="6"/>
      <c r="Q58" s="6"/>
      <c r="R58" s="6"/>
      <c r="S58" s="6" t="str">
        <f t="shared" si="8"/>
        <v>,department2_shippei</v>
      </c>
      <c r="T58" s="6" t="str">
        <f t="shared" si="9"/>
        <v>TEXT</v>
      </c>
      <c r="U58" s="6" t="str">
        <f t="shared" si="10"/>
        <v/>
      </c>
      <c r="V58" s="6" t="str">
        <f t="shared" si="0"/>
        <v/>
      </c>
      <c r="W58" s="6" t="str">
        <f t="shared" si="1"/>
        <v>-- 診療科2特定疾病</v>
      </c>
      <c r="X58" s="6"/>
      <c r="AF58" s="42"/>
      <c r="AG58" s="42"/>
      <c r="AH58" s="42"/>
      <c r="AK58" s="22" t="str">
        <f t="shared" si="11"/>
        <v>,department2_shippei</v>
      </c>
      <c r="AP58" s="22" t="str">
        <f t="shared" si="12"/>
        <v>,department2_shippei</v>
      </c>
      <c r="AU58" s="22" t="str">
        <f t="shared" si="13"/>
        <v>,department2_shippei</v>
      </c>
    </row>
    <row r="59" spans="1:47" s="22" customFormat="1">
      <c r="A59" s="6"/>
      <c r="B59" s="14">
        <f>ROW()-13</f>
        <v>46</v>
      </c>
      <c r="C59" s="25" t="s">
        <v>889</v>
      </c>
      <c r="D59" s="25" t="s">
        <v>890</v>
      </c>
      <c r="E59" s="16"/>
      <c r="F59" s="16" t="s">
        <v>183</v>
      </c>
      <c r="G59" s="16">
        <v>2</v>
      </c>
      <c r="H59" s="17" t="str">
        <f t="shared" si="6"/>
        <v>text</v>
      </c>
      <c r="I59" s="17">
        <f t="shared" si="7"/>
        <v>7</v>
      </c>
      <c r="J59" s="26"/>
      <c r="K59" s="27"/>
      <c r="L59" s="28"/>
      <c r="M59" s="29"/>
      <c r="P59" s="6"/>
      <c r="Q59" s="6"/>
      <c r="R59" s="6"/>
      <c r="S59" s="6" t="str">
        <f t="shared" si="8"/>
        <v>,department3_name</v>
      </c>
      <c r="T59" s="6" t="str">
        <f t="shared" si="9"/>
        <v>TEXT</v>
      </c>
      <c r="U59" s="6" t="str">
        <f t="shared" si="10"/>
        <v/>
      </c>
      <c r="V59" s="6" t="str">
        <f t="shared" si="0"/>
        <v/>
      </c>
      <c r="W59" s="6" t="str">
        <f t="shared" si="1"/>
        <v>-- 診療科3診療科名</v>
      </c>
      <c r="X59" s="6"/>
      <c r="AF59" s="42"/>
      <c r="AG59" s="42"/>
      <c r="AH59" s="42"/>
      <c r="AK59" s="22" t="str">
        <f t="shared" si="11"/>
        <v>,department3_name</v>
      </c>
      <c r="AP59" s="22" t="str">
        <f t="shared" si="12"/>
        <v>,department3_name</v>
      </c>
      <c r="AU59" s="22" t="str">
        <f t="shared" si="13"/>
        <v>,department3_name</v>
      </c>
    </row>
    <row r="60" spans="1:47" s="22" customFormat="1">
      <c r="A60" s="6"/>
      <c r="B60" s="14">
        <f t="shared" si="5"/>
        <v>47</v>
      </c>
      <c r="C60" s="15" t="s">
        <v>891</v>
      </c>
      <c r="D60" s="15" t="s">
        <v>892</v>
      </c>
      <c r="E60" s="17"/>
      <c r="F60" s="16" t="s">
        <v>183</v>
      </c>
      <c r="G60" s="17">
        <v>3</v>
      </c>
      <c r="H60" s="17" t="str">
        <f t="shared" si="6"/>
        <v>text</v>
      </c>
      <c r="I60" s="17">
        <f t="shared" si="7"/>
        <v>10</v>
      </c>
      <c r="J60" s="18"/>
      <c r="K60" s="21"/>
      <c r="L60" s="19"/>
      <c r="M60" s="20"/>
      <c r="P60" s="6"/>
      <c r="Q60" s="6"/>
      <c r="R60" s="6"/>
      <c r="S60" s="6" t="str">
        <f t="shared" si="8"/>
        <v>,department3_jintai</v>
      </c>
      <c r="T60" s="6" t="str">
        <f t="shared" si="9"/>
        <v>TEXT</v>
      </c>
      <c r="U60" s="6" t="str">
        <f t="shared" si="10"/>
        <v/>
      </c>
      <c r="V60" s="6" t="str">
        <f t="shared" si="0"/>
        <v/>
      </c>
      <c r="W60" s="6" t="str">
        <f t="shared" si="1"/>
        <v>-- 診療科3人体の部位等</v>
      </c>
      <c r="X60" s="6"/>
      <c r="AF60" s="42"/>
      <c r="AG60" s="42"/>
      <c r="AH60" s="42"/>
      <c r="AK60" s="22" t="str">
        <f t="shared" si="11"/>
        <v>,department3_jintai</v>
      </c>
      <c r="AP60" s="22" t="str">
        <f t="shared" si="12"/>
        <v>,department3_jintai</v>
      </c>
      <c r="AU60" s="22" t="str">
        <f t="shared" si="13"/>
        <v>,department3_jintai</v>
      </c>
    </row>
    <row r="61" spans="1:47" s="22" customFormat="1">
      <c r="A61" s="6"/>
      <c r="B61" s="14">
        <f t="shared" si="5"/>
        <v>48</v>
      </c>
      <c r="C61" s="15" t="s">
        <v>893</v>
      </c>
      <c r="D61" s="15" t="s">
        <v>894</v>
      </c>
      <c r="E61" s="17"/>
      <c r="F61" s="16" t="s">
        <v>183</v>
      </c>
      <c r="G61" s="17">
        <v>3</v>
      </c>
      <c r="H61" s="17" t="str">
        <f t="shared" si="6"/>
        <v>text</v>
      </c>
      <c r="I61" s="17">
        <f t="shared" si="7"/>
        <v>10</v>
      </c>
      <c r="J61" s="18"/>
      <c r="K61" s="21"/>
      <c r="L61" s="19"/>
      <c r="M61" s="20"/>
      <c r="P61" s="6"/>
      <c r="Q61" s="6"/>
      <c r="R61" s="6"/>
      <c r="S61" s="6" t="str">
        <f t="shared" si="8"/>
        <v>,department3_sex</v>
      </c>
      <c r="T61" s="6" t="str">
        <f t="shared" si="9"/>
        <v>TEXT</v>
      </c>
      <c r="U61" s="6" t="str">
        <f t="shared" si="10"/>
        <v/>
      </c>
      <c r="V61" s="6" t="str">
        <f t="shared" si="0"/>
        <v/>
      </c>
      <c r="W61" s="6" t="str">
        <f t="shared" si="1"/>
        <v>-- 診療科3性別等</v>
      </c>
      <c r="X61" s="6"/>
      <c r="AF61" s="42"/>
      <c r="AG61" s="42"/>
      <c r="AH61" s="42"/>
      <c r="AK61" s="22" t="str">
        <f t="shared" si="11"/>
        <v>,department3_sex</v>
      </c>
      <c r="AP61" s="22" t="str">
        <f t="shared" si="12"/>
        <v>,department3_sex</v>
      </c>
      <c r="AU61" s="22" t="str">
        <f t="shared" si="13"/>
        <v>,department3_sex</v>
      </c>
    </row>
    <row r="62" spans="1:47" s="22" customFormat="1">
      <c r="A62" s="6"/>
      <c r="B62" s="14">
        <f t="shared" si="5"/>
        <v>49</v>
      </c>
      <c r="C62" s="25" t="s">
        <v>895</v>
      </c>
      <c r="D62" s="25" t="s">
        <v>896</v>
      </c>
      <c r="E62" s="16"/>
      <c r="F62" s="16" t="s">
        <v>183</v>
      </c>
      <c r="G62" s="16">
        <v>3</v>
      </c>
      <c r="H62" s="17" t="str">
        <f t="shared" si="6"/>
        <v>text</v>
      </c>
      <c r="I62" s="17">
        <f t="shared" si="7"/>
        <v>10</v>
      </c>
      <c r="J62" s="26"/>
      <c r="K62" s="27"/>
      <c r="L62" s="28"/>
      <c r="M62" s="29"/>
      <c r="P62" s="6"/>
      <c r="Q62" s="6"/>
      <c r="R62" s="6"/>
      <c r="S62" s="6" t="str">
        <f t="shared" si="8"/>
        <v>,department3_igaku</v>
      </c>
      <c r="T62" s="6" t="str">
        <f t="shared" si="9"/>
        <v>TEXT</v>
      </c>
      <c r="U62" s="6" t="str">
        <f t="shared" si="10"/>
        <v/>
      </c>
      <c r="V62" s="6" t="str">
        <f t="shared" si="0"/>
        <v/>
      </c>
      <c r="W62" s="6" t="str">
        <f t="shared" si="1"/>
        <v>-- 診療科3医学的処置</v>
      </c>
      <c r="X62" s="6"/>
      <c r="AF62" s="42"/>
      <c r="AG62" s="42"/>
      <c r="AH62" s="42"/>
      <c r="AK62" s="22" t="str">
        <f t="shared" si="11"/>
        <v>,department3_igaku</v>
      </c>
      <c r="AP62" s="22" t="str">
        <f t="shared" si="12"/>
        <v>,department3_igaku</v>
      </c>
      <c r="AU62" s="22" t="str">
        <f t="shared" si="13"/>
        <v>,department3_igaku</v>
      </c>
    </row>
    <row r="63" spans="1:47" s="22" customFormat="1">
      <c r="A63" s="6"/>
      <c r="B63" s="14">
        <f t="shared" si="5"/>
        <v>50</v>
      </c>
      <c r="C63" s="15" t="s">
        <v>897</v>
      </c>
      <c r="D63" s="15" t="s">
        <v>898</v>
      </c>
      <c r="E63" s="17"/>
      <c r="F63" s="16" t="s">
        <v>183</v>
      </c>
      <c r="G63" s="17">
        <v>3</v>
      </c>
      <c r="H63" s="17" t="str">
        <f t="shared" si="6"/>
        <v>text</v>
      </c>
      <c r="I63" s="17">
        <f t="shared" si="7"/>
        <v>10</v>
      </c>
      <c r="J63" s="18"/>
      <c r="K63" s="21"/>
      <c r="L63" s="19"/>
      <c r="M63" s="20"/>
      <c r="P63" s="6"/>
      <c r="Q63" s="6"/>
      <c r="R63" s="6"/>
      <c r="S63" s="6" t="str">
        <f t="shared" si="8"/>
        <v>,department3_shippei</v>
      </c>
      <c r="T63" s="6" t="str">
        <f t="shared" si="9"/>
        <v>TEXT</v>
      </c>
      <c r="U63" s="6" t="str">
        <f t="shared" si="10"/>
        <v/>
      </c>
      <c r="V63" s="6" t="str">
        <f t="shared" si="0"/>
        <v/>
      </c>
      <c r="W63" s="6" t="str">
        <f t="shared" si="1"/>
        <v>-- 診療科3特定疾病</v>
      </c>
      <c r="X63" s="6"/>
      <c r="AF63" s="42"/>
      <c r="AG63" s="42"/>
      <c r="AH63" s="42"/>
      <c r="AK63" s="22" t="str">
        <f t="shared" si="11"/>
        <v>,department3_shippei</v>
      </c>
      <c r="AP63" s="22" t="str">
        <f t="shared" si="12"/>
        <v>,department3_shippei</v>
      </c>
      <c r="AU63" s="22" t="str">
        <f t="shared" si="13"/>
        <v>,department3_shippei</v>
      </c>
    </row>
    <row r="64" spans="1:47" s="22" customFormat="1">
      <c r="A64" s="6"/>
      <c r="B64" s="14">
        <f>ROW()-13</f>
        <v>51</v>
      </c>
      <c r="C64" s="25" t="s">
        <v>899</v>
      </c>
      <c r="D64" s="25" t="s">
        <v>900</v>
      </c>
      <c r="E64" s="16"/>
      <c r="F64" s="16" t="s">
        <v>183</v>
      </c>
      <c r="G64" s="16">
        <v>40</v>
      </c>
      <c r="H64" s="17" t="str">
        <f t="shared" si="6"/>
        <v>text</v>
      </c>
      <c r="I64" s="17">
        <f t="shared" si="7"/>
        <v>121</v>
      </c>
      <c r="J64" s="26"/>
      <c r="K64" s="27"/>
      <c r="L64" s="28"/>
      <c r="M64" s="29" t="s">
        <v>952</v>
      </c>
      <c r="P64" s="6"/>
      <c r="Q64" s="6"/>
      <c r="R64" s="6"/>
      <c r="S64" s="6" t="str">
        <f t="shared" si="8"/>
        <v>,kana_name</v>
      </c>
      <c r="T64" s="6" t="str">
        <f t="shared" si="9"/>
        <v>TEXT</v>
      </c>
      <c r="U64" s="6" t="str">
        <f t="shared" si="10"/>
        <v/>
      </c>
      <c r="V64" s="6" t="str">
        <f t="shared" si="0"/>
        <v/>
      </c>
      <c r="W64" s="6" t="str">
        <f t="shared" si="1"/>
        <v>-- カタカナ（氏名）</v>
      </c>
      <c r="X64" s="6"/>
      <c r="AF64" s="42"/>
      <c r="AG64" s="42"/>
      <c r="AH64" s="42"/>
      <c r="AK64" s="22" t="str">
        <f t="shared" si="11"/>
        <v>,kana_name</v>
      </c>
      <c r="AP64" s="22" t="str">
        <f t="shared" si="12"/>
        <v>,kana_name</v>
      </c>
      <c r="AU64" s="22" t="str">
        <f t="shared" si="13"/>
        <v>,kana_name</v>
      </c>
    </row>
    <row r="65" spans="1:47" s="22" customFormat="1">
      <c r="A65" s="6"/>
      <c r="B65" s="14">
        <f t="shared" si="5"/>
        <v>52</v>
      </c>
      <c r="C65" s="15" t="s">
        <v>901</v>
      </c>
      <c r="D65" s="15" t="s">
        <v>902</v>
      </c>
      <c r="E65" s="17"/>
      <c r="F65" s="16" t="s">
        <v>183</v>
      </c>
      <c r="G65" s="17">
        <v>3</v>
      </c>
      <c r="H65" s="17" t="str">
        <f t="shared" si="6"/>
        <v>text</v>
      </c>
      <c r="I65" s="17">
        <f t="shared" si="7"/>
        <v>10</v>
      </c>
      <c r="J65" s="18"/>
      <c r="K65" s="21"/>
      <c r="L65" s="19"/>
      <c r="M65" s="20" t="s">
        <v>958</v>
      </c>
      <c r="P65" s="6"/>
      <c r="Q65" s="6"/>
      <c r="R65" s="6"/>
      <c r="S65" s="6" t="str">
        <f t="shared" si="8"/>
        <v>,patient_state1</v>
      </c>
      <c r="T65" s="6" t="str">
        <f t="shared" si="9"/>
        <v>TEXT</v>
      </c>
      <c r="U65" s="6" t="str">
        <f t="shared" si="10"/>
        <v/>
      </c>
      <c r="V65" s="6" t="str">
        <f t="shared" si="0"/>
        <v/>
      </c>
      <c r="W65" s="6" t="str">
        <f t="shared" si="1"/>
        <v>-- 患者の状態1</v>
      </c>
      <c r="X65" s="6"/>
      <c r="AF65" s="42"/>
      <c r="AG65" s="42"/>
      <c r="AH65" s="42"/>
      <c r="AK65" s="22" t="str">
        <f t="shared" si="11"/>
        <v>,patient_state1</v>
      </c>
      <c r="AP65" s="22" t="str">
        <f t="shared" si="12"/>
        <v>,patient_state1</v>
      </c>
      <c r="AU65" s="22" t="str">
        <f t="shared" si="13"/>
        <v>,patient_state1</v>
      </c>
    </row>
    <row r="66" spans="1:47" s="22" customFormat="1">
      <c r="A66" s="6"/>
      <c r="B66" s="14">
        <f t="shared" si="5"/>
        <v>53</v>
      </c>
      <c r="C66" s="25" t="s">
        <v>903</v>
      </c>
      <c r="D66" s="25" t="s">
        <v>904</v>
      </c>
      <c r="E66" s="16"/>
      <c r="F66" s="16" t="s">
        <v>183</v>
      </c>
      <c r="G66" s="16">
        <v>3</v>
      </c>
      <c r="H66" s="17" t="str">
        <f t="shared" si="6"/>
        <v>text</v>
      </c>
      <c r="I66" s="17">
        <f t="shared" si="7"/>
        <v>10</v>
      </c>
      <c r="J66" s="26"/>
      <c r="K66" s="27"/>
      <c r="L66" s="28"/>
      <c r="M66" s="29"/>
      <c r="P66" s="6"/>
      <c r="Q66" s="6"/>
      <c r="R66" s="6"/>
      <c r="S66" s="6" t="str">
        <f t="shared" si="8"/>
        <v>,patient_state2</v>
      </c>
      <c r="T66" s="6" t="str">
        <f t="shared" si="9"/>
        <v>TEXT</v>
      </c>
      <c r="U66" s="6" t="str">
        <f t="shared" si="10"/>
        <v/>
      </c>
      <c r="V66" s="6" t="str">
        <f t="shared" si="0"/>
        <v/>
      </c>
      <c r="W66" s="6" t="str">
        <f t="shared" si="1"/>
        <v>-- 患者の状態2</v>
      </c>
      <c r="X66" s="6"/>
      <c r="AF66" s="42"/>
      <c r="AG66" s="42"/>
      <c r="AH66" s="42"/>
      <c r="AK66" s="22" t="str">
        <f t="shared" si="11"/>
        <v>,patient_state2</v>
      </c>
      <c r="AP66" s="22" t="str">
        <f t="shared" si="12"/>
        <v>,patient_state2</v>
      </c>
      <c r="AU66" s="22" t="str">
        <f t="shared" si="13"/>
        <v>,patient_state2</v>
      </c>
    </row>
    <row r="67" spans="1:47" s="22" customFormat="1">
      <c r="A67" s="6"/>
      <c r="B67" s="14">
        <f t="shared" si="5"/>
        <v>54</v>
      </c>
      <c r="C67" s="15" t="s">
        <v>905</v>
      </c>
      <c r="D67" s="15" t="s">
        <v>906</v>
      </c>
      <c r="E67" s="17"/>
      <c r="F67" s="16" t="s">
        <v>183</v>
      </c>
      <c r="G67" s="17">
        <v>3</v>
      </c>
      <c r="H67" s="17" t="str">
        <f t="shared" si="6"/>
        <v>text</v>
      </c>
      <c r="I67" s="17">
        <f t="shared" si="7"/>
        <v>10</v>
      </c>
      <c r="J67" s="18"/>
      <c r="K67" s="21"/>
      <c r="L67" s="19"/>
      <c r="M67" s="20"/>
      <c r="P67" s="6"/>
      <c r="Q67" s="6"/>
      <c r="R67" s="6"/>
      <c r="S67" s="6" t="str">
        <f t="shared" si="8"/>
        <v>,patient_state3</v>
      </c>
      <c r="T67" s="6" t="str">
        <f t="shared" si="9"/>
        <v>TEXT</v>
      </c>
      <c r="U67" s="6" t="str">
        <f t="shared" si="10"/>
        <v/>
      </c>
      <c r="V67" s="6" t="str">
        <f t="shared" si="0"/>
        <v/>
      </c>
      <c r="W67" s="6" t="str">
        <f t="shared" si="1"/>
        <v>-- 患者の状態3</v>
      </c>
      <c r="X67" s="6"/>
      <c r="AF67" s="42"/>
      <c r="AG67" s="42"/>
      <c r="AH67" s="42"/>
      <c r="AK67" s="22" t="str">
        <f t="shared" si="11"/>
        <v>,patient_state3</v>
      </c>
      <c r="AP67" s="22" t="str">
        <f t="shared" si="12"/>
        <v>,patient_state3</v>
      </c>
      <c r="AU67" s="22" t="str">
        <f t="shared" si="13"/>
        <v>,patient_state3</v>
      </c>
    </row>
    <row r="68" spans="1:47" s="22" customFormat="1">
      <c r="A68" s="6"/>
      <c r="B68" s="14">
        <f>ROW()-13</f>
        <v>55</v>
      </c>
      <c r="C68" s="25" t="s">
        <v>907</v>
      </c>
      <c r="D68" s="25" t="s">
        <v>908</v>
      </c>
      <c r="E68" s="16"/>
      <c r="F68" s="16" t="s">
        <v>183</v>
      </c>
      <c r="G68" s="16">
        <v>3</v>
      </c>
      <c r="H68" s="17" t="str">
        <f t="shared" si="6"/>
        <v>text</v>
      </c>
      <c r="I68" s="17">
        <f t="shared" si="7"/>
        <v>10</v>
      </c>
      <c r="J68" s="26"/>
      <c r="K68" s="27"/>
      <c r="L68" s="28"/>
      <c r="M68" s="29"/>
      <c r="P68" s="6"/>
      <c r="Q68" s="6"/>
      <c r="R68" s="6"/>
      <c r="S68" s="6" t="str">
        <f t="shared" si="8"/>
        <v>,patient_state4</v>
      </c>
      <c r="T68" s="6" t="str">
        <f t="shared" si="9"/>
        <v>TEXT</v>
      </c>
      <c r="U68" s="6" t="str">
        <f t="shared" si="10"/>
        <v/>
      </c>
      <c r="V68" s="6" t="str">
        <f t="shared" si="0"/>
        <v/>
      </c>
      <c r="W68" s="6" t="str">
        <f t="shared" si="1"/>
        <v>-- 患者の状態4</v>
      </c>
      <c r="X68" s="6"/>
      <c r="AF68" s="42"/>
      <c r="AG68" s="42"/>
      <c r="AH68" s="42"/>
      <c r="AK68" s="22" t="str">
        <f t="shared" si="11"/>
        <v>,patient_state4</v>
      </c>
      <c r="AP68" s="22" t="str">
        <f t="shared" si="12"/>
        <v>,patient_state4</v>
      </c>
      <c r="AU68" s="22" t="str">
        <f t="shared" si="13"/>
        <v>,patient_state4</v>
      </c>
    </row>
    <row r="69" spans="1:47" s="22" customFormat="1">
      <c r="A69" s="6"/>
      <c r="B69" s="14">
        <f t="shared" si="5"/>
        <v>56</v>
      </c>
      <c r="C69" s="15" t="s">
        <v>909</v>
      </c>
      <c r="D69" s="15" t="s">
        <v>910</v>
      </c>
      <c r="E69" s="17"/>
      <c r="F69" s="16" t="s">
        <v>183</v>
      </c>
      <c r="G69" s="17">
        <v>3</v>
      </c>
      <c r="H69" s="17" t="str">
        <f t="shared" si="6"/>
        <v>text</v>
      </c>
      <c r="I69" s="17">
        <f t="shared" si="7"/>
        <v>10</v>
      </c>
      <c r="J69" s="18"/>
      <c r="K69" s="21"/>
      <c r="L69" s="19"/>
      <c r="M69" s="20"/>
      <c r="P69" s="6"/>
      <c r="Q69" s="6"/>
      <c r="R69" s="6"/>
      <c r="S69" s="6" t="str">
        <f t="shared" si="8"/>
        <v>,patient_state5</v>
      </c>
      <c r="T69" s="6" t="str">
        <f t="shared" si="9"/>
        <v>TEXT</v>
      </c>
      <c r="U69" s="6" t="str">
        <f t="shared" si="10"/>
        <v/>
      </c>
      <c r="V69" s="6" t="str">
        <f t="shared" si="0"/>
        <v/>
      </c>
      <c r="W69" s="6" t="str">
        <f t="shared" si="1"/>
        <v>-- 患者の状態5</v>
      </c>
      <c r="X69" s="6"/>
      <c r="AF69" s="42"/>
      <c r="AG69" s="42"/>
      <c r="AH69" s="42"/>
      <c r="AK69" s="22" t="str">
        <f t="shared" si="11"/>
        <v>,patient_state5</v>
      </c>
      <c r="AP69" s="22" t="str">
        <f t="shared" si="12"/>
        <v>,patient_state5</v>
      </c>
      <c r="AU69" s="22" t="str">
        <f t="shared" si="13"/>
        <v>,patient_state5</v>
      </c>
    </row>
    <row r="70" spans="1:47" s="22" customFormat="1">
      <c r="A70" s="6"/>
      <c r="B70" s="14">
        <f>ROW()-13</f>
        <v>57</v>
      </c>
      <c r="C70" s="25" t="s">
        <v>911</v>
      </c>
      <c r="D70" s="25" t="s">
        <v>912</v>
      </c>
      <c r="E70" s="16"/>
      <c r="F70" s="16" t="s">
        <v>183</v>
      </c>
      <c r="G70" s="16">
        <v>3</v>
      </c>
      <c r="H70" s="17" t="str">
        <f t="shared" si="6"/>
        <v>text</v>
      </c>
      <c r="I70" s="17">
        <f t="shared" si="7"/>
        <v>10</v>
      </c>
      <c r="J70" s="26"/>
      <c r="K70" s="27"/>
      <c r="L70" s="28"/>
      <c r="M70" s="29"/>
      <c r="P70" s="6"/>
      <c r="Q70" s="6"/>
      <c r="R70" s="6"/>
      <c r="S70" s="6" t="str">
        <f t="shared" si="8"/>
        <v>,patient_state6</v>
      </c>
      <c r="T70" s="6" t="str">
        <f t="shared" si="9"/>
        <v>TEXT</v>
      </c>
      <c r="U70" s="6" t="str">
        <f t="shared" si="10"/>
        <v/>
      </c>
      <c r="V70" s="6" t="str">
        <f t="shared" si="0"/>
        <v/>
      </c>
      <c r="W70" s="6" t="str">
        <f t="shared" si="1"/>
        <v>-- 患者の状態6</v>
      </c>
      <c r="X70" s="6"/>
      <c r="AF70" s="42"/>
      <c r="AG70" s="42"/>
      <c r="AH70" s="42"/>
      <c r="AK70" s="22" t="str">
        <f t="shared" si="11"/>
        <v>,patient_state6</v>
      </c>
      <c r="AP70" s="22" t="str">
        <f t="shared" si="12"/>
        <v>,patient_state6</v>
      </c>
      <c r="AU70" s="22" t="str">
        <f t="shared" si="13"/>
        <v>,patient_state6</v>
      </c>
    </row>
    <row r="71" spans="1:47" s="22" customFormat="1">
      <c r="A71" s="6"/>
      <c r="B71" s="14">
        <f>ROW()-13</f>
        <v>58</v>
      </c>
      <c r="C71" s="25" t="s">
        <v>913</v>
      </c>
      <c r="D71" s="25" t="s">
        <v>914</v>
      </c>
      <c r="E71" s="16"/>
      <c r="F71" s="16" t="s">
        <v>183</v>
      </c>
      <c r="G71" s="16">
        <v>3</v>
      </c>
      <c r="H71" s="17" t="str">
        <f t="shared" si="6"/>
        <v>text</v>
      </c>
      <c r="I71" s="17">
        <f t="shared" si="7"/>
        <v>10</v>
      </c>
      <c r="J71" s="26"/>
      <c r="K71" s="27"/>
      <c r="L71" s="28"/>
      <c r="M71" s="29"/>
      <c r="P71" s="6"/>
      <c r="Q71" s="6"/>
      <c r="R71" s="6"/>
      <c r="S71" s="6" t="str">
        <f t="shared" si="8"/>
        <v>,patient_state7</v>
      </c>
      <c r="T71" s="6" t="str">
        <f t="shared" si="9"/>
        <v>TEXT</v>
      </c>
      <c r="U71" s="6" t="str">
        <f t="shared" si="10"/>
        <v/>
      </c>
      <c r="V71" s="6" t="str">
        <f t="shared" si="0"/>
        <v/>
      </c>
      <c r="W71" s="6" t="str">
        <f t="shared" si="1"/>
        <v>-- 患者の状態7</v>
      </c>
      <c r="X71" s="6"/>
      <c r="AF71" s="42"/>
      <c r="AG71" s="42"/>
      <c r="AH71" s="42"/>
      <c r="AK71" s="22" t="str">
        <f t="shared" si="11"/>
        <v>,patient_state7</v>
      </c>
      <c r="AP71" s="22" t="str">
        <f t="shared" si="12"/>
        <v>,patient_state7</v>
      </c>
      <c r="AU71" s="22" t="str">
        <f t="shared" si="13"/>
        <v>,patient_state7</v>
      </c>
    </row>
    <row r="72" spans="1:47" s="22" customFormat="1">
      <c r="A72" s="6"/>
      <c r="B72" s="14">
        <f t="shared" si="5"/>
        <v>59</v>
      </c>
      <c r="C72" s="15" t="s">
        <v>915</v>
      </c>
      <c r="D72" s="15" t="s">
        <v>916</v>
      </c>
      <c r="E72" s="17"/>
      <c r="F72" s="16" t="s">
        <v>183</v>
      </c>
      <c r="G72" s="17">
        <v>3</v>
      </c>
      <c r="H72" s="17" t="str">
        <f t="shared" si="6"/>
        <v>text</v>
      </c>
      <c r="I72" s="17">
        <f t="shared" si="7"/>
        <v>10</v>
      </c>
      <c r="J72" s="18"/>
      <c r="K72" s="21"/>
      <c r="L72" s="19"/>
      <c r="M72" s="20"/>
      <c r="P72" s="6"/>
      <c r="Q72" s="6"/>
      <c r="R72" s="6"/>
      <c r="S72" s="6" t="str">
        <f t="shared" si="8"/>
        <v>,patient_state8</v>
      </c>
      <c r="T72" s="6" t="str">
        <f t="shared" si="9"/>
        <v>TEXT</v>
      </c>
      <c r="U72" s="6" t="str">
        <f t="shared" si="10"/>
        <v/>
      </c>
      <c r="V72" s="6" t="str">
        <f t="shared" si="0"/>
        <v/>
      </c>
      <c r="W72" s="6" t="str">
        <f t="shared" si="1"/>
        <v>-- 患者の状態8</v>
      </c>
      <c r="X72" s="6"/>
      <c r="AF72" s="42"/>
      <c r="AG72" s="42"/>
      <c r="AH72" s="42"/>
      <c r="AK72" s="22" t="str">
        <f t="shared" si="11"/>
        <v>,patient_state8</v>
      </c>
      <c r="AP72" s="22" t="str">
        <f t="shared" si="12"/>
        <v>,patient_state8</v>
      </c>
      <c r="AU72" s="22" t="str">
        <f t="shared" si="13"/>
        <v>,patient_state8</v>
      </c>
    </row>
    <row r="73" spans="1:47" s="22" customFormat="1">
      <c r="A73" s="6"/>
      <c r="B73" s="14">
        <f t="shared" si="5"/>
        <v>60</v>
      </c>
      <c r="C73" s="15" t="s">
        <v>917</v>
      </c>
      <c r="D73" s="15" t="s">
        <v>918</v>
      </c>
      <c r="E73" s="17"/>
      <c r="F73" s="16" t="s">
        <v>183</v>
      </c>
      <c r="G73" s="17">
        <v>3</v>
      </c>
      <c r="H73" s="17" t="str">
        <f t="shared" si="6"/>
        <v>text</v>
      </c>
      <c r="I73" s="17">
        <f t="shared" si="7"/>
        <v>10</v>
      </c>
      <c r="J73" s="18"/>
      <c r="K73" s="21"/>
      <c r="L73" s="19"/>
      <c r="M73" s="20"/>
      <c r="P73" s="6"/>
      <c r="Q73" s="6"/>
      <c r="R73" s="6"/>
      <c r="S73" s="6" t="str">
        <f t="shared" si="8"/>
        <v>,patient_state9</v>
      </c>
      <c r="T73" s="6" t="str">
        <f t="shared" si="9"/>
        <v>TEXT</v>
      </c>
      <c r="U73" s="6" t="str">
        <f t="shared" si="10"/>
        <v/>
      </c>
      <c r="V73" s="6" t="str">
        <f t="shared" si="0"/>
        <v/>
      </c>
      <c r="W73" s="6" t="str">
        <f t="shared" si="1"/>
        <v>-- 患者の状態9</v>
      </c>
      <c r="X73" s="6"/>
      <c r="AF73" s="42"/>
      <c r="AG73" s="42"/>
      <c r="AH73" s="42"/>
      <c r="AK73" s="22" t="str">
        <f t="shared" si="11"/>
        <v>,patient_state9</v>
      </c>
      <c r="AP73" s="22" t="str">
        <f t="shared" si="12"/>
        <v>,patient_state9</v>
      </c>
      <c r="AU73" s="22" t="str">
        <f t="shared" si="13"/>
        <v>,patient_state9</v>
      </c>
    </row>
    <row r="74" spans="1:47" s="22" customFormat="1">
      <c r="A74" s="6"/>
      <c r="B74" s="14">
        <f t="shared" si="5"/>
        <v>61</v>
      </c>
      <c r="C74" s="25" t="s">
        <v>919</v>
      </c>
      <c r="D74" s="25" t="s">
        <v>920</v>
      </c>
      <c r="E74" s="16"/>
      <c r="F74" s="16" t="s">
        <v>183</v>
      </c>
      <c r="G74" s="16">
        <v>3</v>
      </c>
      <c r="H74" s="17" t="str">
        <f t="shared" si="6"/>
        <v>text</v>
      </c>
      <c r="I74" s="17">
        <f t="shared" si="7"/>
        <v>10</v>
      </c>
      <c r="J74" s="26"/>
      <c r="K74" s="27"/>
      <c r="L74" s="28"/>
      <c r="M74" s="29"/>
      <c r="P74" s="6"/>
      <c r="Q74" s="6"/>
      <c r="R74" s="6"/>
      <c r="S74" s="6" t="str">
        <f t="shared" si="8"/>
        <v>,patient_state10</v>
      </c>
      <c r="T74" s="6" t="str">
        <f t="shared" si="9"/>
        <v>TEXT</v>
      </c>
      <c r="U74" s="6" t="str">
        <f t="shared" si="10"/>
        <v/>
      </c>
      <c r="V74" s="6" t="str">
        <f t="shared" si="0"/>
        <v/>
      </c>
      <c r="W74" s="6" t="str">
        <f t="shared" si="1"/>
        <v>-- 患者の状態10</v>
      </c>
      <c r="X74" s="6"/>
      <c r="AF74" s="42"/>
      <c r="AG74" s="42"/>
      <c r="AH74" s="42"/>
      <c r="AK74" s="22" t="str">
        <f t="shared" si="11"/>
        <v>,patient_state10</v>
      </c>
      <c r="AP74" s="22" t="str">
        <f t="shared" si="12"/>
        <v>,patient_state10</v>
      </c>
      <c r="AU74" s="22" t="str">
        <f t="shared" si="13"/>
        <v>,patient_state10</v>
      </c>
    </row>
    <row r="75" spans="1:47" s="22" customFormat="1">
      <c r="A75" s="6"/>
      <c r="B75" s="14">
        <f t="shared" si="5"/>
        <v>62</v>
      </c>
      <c r="C75" s="15" t="s">
        <v>921</v>
      </c>
      <c r="D75" s="15" t="s">
        <v>922</v>
      </c>
      <c r="E75" s="17"/>
      <c r="F75" s="16" t="s">
        <v>183</v>
      </c>
      <c r="G75" s="17">
        <v>3</v>
      </c>
      <c r="H75" s="17" t="str">
        <f t="shared" si="6"/>
        <v>text</v>
      </c>
      <c r="I75" s="17">
        <f t="shared" si="7"/>
        <v>10</v>
      </c>
      <c r="J75" s="18"/>
      <c r="K75" s="21"/>
      <c r="L75" s="19"/>
      <c r="M75" s="20"/>
      <c r="P75" s="6"/>
      <c r="Q75" s="6"/>
      <c r="R75" s="6"/>
      <c r="S75" s="6" t="str">
        <f t="shared" si="8"/>
        <v>,patient_state11</v>
      </c>
      <c r="T75" s="6" t="str">
        <f t="shared" si="9"/>
        <v>TEXT</v>
      </c>
      <c r="U75" s="6" t="str">
        <f t="shared" si="10"/>
        <v/>
      </c>
      <c r="V75" s="6" t="str">
        <f t="shared" si="0"/>
        <v/>
      </c>
      <c r="W75" s="6" t="str">
        <f t="shared" si="1"/>
        <v>-- 患者の状態11</v>
      </c>
      <c r="X75" s="6"/>
      <c r="AF75" s="42"/>
      <c r="AG75" s="42"/>
      <c r="AH75" s="42"/>
      <c r="AK75" s="22" t="str">
        <f t="shared" si="11"/>
        <v>,patient_state11</v>
      </c>
      <c r="AP75" s="22" t="str">
        <f t="shared" si="12"/>
        <v>,patient_state11</v>
      </c>
      <c r="AU75" s="22" t="str">
        <f t="shared" si="13"/>
        <v>,patient_state11</v>
      </c>
    </row>
    <row r="76" spans="1:47" s="22" customFormat="1">
      <c r="A76" s="6"/>
      <c r="B76" s="14">
        <f>ROW()-13</f>
        <v>63</v>
      </c>
      <c r="C76" s="25" t="s">
        <v>923</v>
      </c>
      <c r="D76" s="25" t="s">
        <v>924</v>
      </c>
      <c r="E76" s="16"/>
      <c r="F76" s="16" t="s">
        <v>183</v>
      </c>
      <c r="G76" s="16">
        <v>3</v>
      </c>
      <c r="H76" s="17" t="str">
        <f t="shared" si="6"/>
        <v>text</v>
      </c>
      <c r="I76" s="17">
        <f t="shared" si="7"/>
        <v>10</v>
      </c>
      <c r="J76" s="26"/>
      <c r="K76" s="27"/>
      <c r="L76" s="28"/>
      <c r="M76" s="29"/>
      <c r="P76" s="6"/>
      <c r="Q76" s="6"/>
      <c r="R76" s="6"/>
      <c r="S76" s="6" t="str">
        <f t="shared" si="8"/>
        <v>,patient_state12</v>
      </c>
      <c r="T76" s="6" t="str">
        <f t="shared" si="9"/>
        <v>TEXT</v>
      </c>
      <c r="U76" s="6" t="str">
        <f t="shared" si="10"/>
        <v/>
      </c>
      <c r="V76" s="6" t="str">
        <f t="shared" si="0"/>
        <v/>
      </c>
      <c r="W76" s="6" t="str">
        <f t="shared" si="1"/>
        <v>-- 患者の状態12</v>
      </c>
      <c r="X76" s="6"/>
      <c r="AF76" s="42"/>
      <c r="AG76" s="42"/>
      <c r="AH76" s="42"/>
      <c r="AK76" s="22" t="str">
        <f t="shared" si="11"/>
        <v>,patient_state12</v>
      </c>
      <c r="AP76" s="22" t="str">
        <f t="shared" si="12"/>
        <v>,patient_state12</v>
      </c>
      <c r="AU76" s="22" t="str">
        <f t="shared" si="13"/>
        <v>,patient_state12</v>
      </c>
    </row>
    <row r="77" spans="1:47" s="22" customFormat="1">
      <c r="A77" s="6"/>
      <c r="B77" s="14">
        <f t="shared" si="5"/>
        <v>64</v>
      </c>
      <c r="C77" s="15" t="s">
        <v>925</v>
      </c>
      <c r="D77" s="15" t="s">
        <v>926</v>
      </c>
      <c r="E77" s="17"/>
      <c r="F77" s="16" t="s">
        <v>183</v>
      </c>
      <c r="G77" s="17">
        <v>3</v>
      </c>
      <c r="H77" s="17" t="str">
        <f t="shared" si="6"/>
        <v>text</v>
      </c>
      <c r="I77" s="17">
        <f t="shared" si="7"/>
        <v>10</v>
      </c>
      <c r="J77" s="18"/>
      <c r="K77" s="21"/>
      <c r="L77" s="19"/>
      <c r="M77" s="20"/>
      <c r="P77" s="6"/>
      <c r="Q77" s="6"/>
      <c r="R77" s="6"/>
      <c r="S77" s="6" t="str">
        <f t="shared" si="8"/>
        <v>,patient_state13</v>
      </c>
      <c r="T77" s="6" t="str">
        <f t="shared" si="9"/>
        <v>TEXT</v>
      </c>
      <c r="U77" s="6" t="str">
        <f t="shared" si="10"/>
        <v/>
      </c>
      <c r="V77" s="6" t="str">
        <f t="shared" si="0"/>
        <v/>
      </c>
      <c r="W77" s="6" t="str">
        <f t="shared" si="1"/>
        <v>-- 患者の状態13</v>
      </c>
      <c r="X77" s="6"/>
      <c r="AF77" s="42"/>
      <c r="AG77" s="42"/>
      <c r="AH77" s="42"/>
      <c r="AK77" s="22" t="str">
        <f t="shared" si="11"/>
        <v>,patient_state13</v>
      </c>
      <c r="AP77" s="22" t="str">
        <f t="shared" si="12"/>
        <v>,patient_state13</v>
      </c>
      <c r="AU77" s="22" t="str">
        <f t="shared" si="13"/>
        <v>,patient_state13</v>
      </c>
    </row>
    <row r="78" spans="1:47" s="22" customFormat="1">
      <c r="A78" s="6"/>
      <c r="B78" s="14">
        <f t="shared" si="5"/>
        <v>65</v>
      </c>
      <c r="C78" s="25" t="s">
        <v>927</v>
      </c>
      <c r="D78" s="25" t="s">
        <v>928</v>
      </c>
      <c r="E78" s="16"/>
      <c r="F78" s="16" t="s">
        <v>183</v>
      </c>
      <c r="G78" s="16">
        <v>3</v>
      </c>
      <c r="H78" s="17" t="str">
        <f t="shared" si="6"/>
        <v>text</v>
      </c>
      <c r="I78" s="17">
        <f t="shared" si="7"/>
        <v>10</v>
      </c>
      <c r="J78" s="26"/>
      <c r="K78" s="27"/>
      <c r="L78" s="28"/>
      <c r="M78" s="29"/>
      <c r="P78" s="6"/>
      <c r="Q78" s="6"/>
      <c r="R78" s="6"/>
      <c r="S78" s="6" t="str">
        <f t="shared" si="8"/>
        <v>,patient_state14</v>
      </c>
      <c r="T78" s="6" t="str">
        <f t="shared" si="9"/>
        <v>TEXT</v>
      </c>
      <c r="U78" s="6" t="str">
        <f t="shared" si="10"/>
        <v/>
      </c>
      <c r="V78" s="6" t="str">
        <f t="shared" si="0"/>
        <v/>
      </c>
      <c r="W78" s="6" t="str">
        <f t="shared" si="1"/>
        <v>-- 患者の状態14</v>
      </c>
      <c r="X78" s="6"/>
      <c r="AF78" s="42"/>
      <c r="AG78" s="42"/>
      <c r="AH78" s="42"/>
      <c r="AK78" s="22" t="str">
        <f t="shared" si="11"/>
        <v>,patient_state14</v>
      </c>
      <c r="AP78" s="22" t="str">
        <f t="shared" si="12"/>
        <v>,patient_state14</v>
      </c>
      <c r="AU78" s="22" t="str">
        <f t="shared" si="13"/>
        <v>,patient_state14</v>
      </c>
    </row>
    <row r="79" spans="1:47" s="22" customFormat="1">
      <c r="A79" s="6"/>
      <c r="B79" s="14">
        <f t="shared" si="5"/>
        <v>66</v>
      </c>
      <c r="C79" s="15" t="s">
        <v>929</v>
      </c>
      <c r="D79" s="15" t="s">
        <v>930</v>
      </c>
      <c r="E79" s="17"/>
      <c r="F79" s="16" t="s">
        <v>183</v>
      </c>
      <c r="G79" s="17">
        <v>3</v>
      </c>
      <c r="H79" s="17" t="str">
        <f t="shared" ref="H79:H84" si="14">IF(F79="フラグ","boolean",IF(F79="文字列","text",IF(F79="整数","integer",IF(F79="実数","numeric",""))))</f>
        <v>text</v>
      </c>
      <c r="I79" s="17">
        <f t="shared" ref="I79:I84" si="15">IF(H79="boolean",1,IF(H79="text",IF(G79&lt;=126,1+(G79*3),4+(G79*3)),IF(H79="integer",4,IF(H79="numeric",3+CEILING(G79/4*2,2),0))))</f>
        <v>10</v>
      </c>
      <c r="J79" s="18"/>
      <c r="K79" s="21"/>
      <c r="L79" s="19"/>
      <c r="M79" s="20"/>
      <c r="P79" s="6"/>
      <c r="Q79" s="6"/>
      <c r="R79" s="6"/>
      <c r="S79" s="6" t="str">
        <f t="shared" si="8"/>
        <v>,patient_state15</v>
      </c>
      <c r="T79" s="6" t="str">
        <f t="shared" si="9"/>
        <v>TEXT</v>
      </c>
      <c r="U79" s="6" t="str">
        <f t="shared" si="10"/>
        <v/>
      </c>
      <c r="V79" s="6" t="str">
        <f t="shared" si="0"/>
        <v/>
      </c>
      <c r="W79" s="6" t="str">
        <f t="shared" si="1"/>
        <v>-- 患者の状態15</v>
      </c>
      <c r="X79" s="6"/>
      <c r="AF79" s="42"/>
      <c r="AG79" s="42"/>
      <c r="AH79" s="42"/>
      <c r="AK79" s="22" t="str">
        <f t="shared" si="11"/>
        <v>,patient_state15</v>
      </c>
      <c r="AP79" s="22" t="str">
        <f t="shared" si="12"/>
        <v>,patient_state15</v>
      </c>
      <c r="AU79" s="22" t="str">
        <f t="shared" si="13"/>
        <v>,patient_state15</v>
      </c>
    </row>
    <row r="80" spans="1:47" s="22" customFormat="1">
      <c r="A80" s="6"/>
      <c r="B80" s="14">
        <f>ROW()-13</f>
        <v>67</v>
      </c>
      <c r="C80" s="25" t="s">
        <v>931</v>
      </c>
      <c r="D80" s="25" t="s">
        <v>932</v>
      </c>
      <c r="E80" s="16"/>
      <c r="F80" s="16" t="s">
        <v>183</v>
      </c>
      <c r="G80" s="16">
        <v>3</v>
      </c>
      <c r="H80" s="17" t="str">
        <f t="shared" si="14"/>
        <v>text</v>
      </c>
      <c r="I80" s="17">
        <f t="shared" si="15"/>
        <v>10</v>
      </c>
      <c r="J80" s="26"/>
      <c r="K80" s="27"/>
      <c r="L80" s="28"/>
      <c r="M80" s="29"/>
      <c r="P80" s="6"/>
      <c r="Q80" s="6"/>
      <c r="R80" s="6"/>
      <c r="S80" s="6" t="str">
        <f t="shared" si="8"/>
        <v>,patient_state16</v>
      </c>
      <c r="T80" s="6" t="str">
        <f t="shared" si="9"/>
        <v>TEXT</v>
      </c>
      <c r="U80" s="6" t="str">
        <f t="shared" si="10"/>
        <v/>
      </c>
      <c r="V80" s="6" t="str">
        <f t="shared" si="0"/>
        <v/>
      </c>
      <c r="W80" s="6" t="str">
        <f t="shared" si="1"/>
        <v>-- 患者の状態16</v>
      </c>
      <c r="X80" s="6"/>
      <c r="AF80" s="42"/>
      <c r="AG80" s="42"/>
      <c r="AH80" s="42"/>
      <c r="AK80" s="22" t="str">
        <f t="shared" si="11"/>
        <v>,patient_state16</v>
      </c>
      <c r="AP80" s="22" t="str">
        <f t="shared" si="12"/>
        <v>,patient_state16</v>
      </c>
      <c r="AU80" s="22" t="str">
        <f t="shared" si="13"/>
        <v>,patient_state16</v>
      </c>
    </row>
    <row r="81" spans="1:47" s="22" customFormat="1">
      <c r="A81" s="6"/>
      <c r="B81" s="14">
        <f t="shared" si="5"/>
        <v>68</v>
      </c>
      <c r="C81" s="15" t="s">
        <v>933</v>
      </c>
      <c r="D81" s="15" t="s">
        <v>934</v>
      </c>
      <c r="E81" s="17"/>
      <c r="F81" s="16" t="s">
        <v>183</v>
      </c>
      <c r="G81" s="17">
        <v>3</v>
      </c>
      <c r="H81" s="17" t="str">
        <f t="shared" si="14"/>
        <v>text</v>
      </c>
      <c r="I81" s="17">
        <f t="shared" si="15"/>
        <v>10</v>
      </c>
      <c r="J81" s="18"/>
      <c r="K81" s="21"/>
      <c r="L81" s="19"/>
      <c r="M81" s="20"/>
      <c r="P81" s="6"/>
      <c r="Q81" s="6"/>
      <c r="R81" s="6"/>
      <c r="S81" s="6" t="str">
        <f t="shared" si="8"/>
        <v>,patient_state17</v>
      </c>
      <c r="T81" s="6" t="str">
        <f t="shared" si="9"/>
        <v>TEXT</v>
      </c>
      <c r="U81" s="6" t="str">
        <f t="shared" si="10"/>
        <v/>
      </c>
      <c r="V81" s="6" t="str">
        <f t="shared" si="0"/>
        <v/>
      </c>
      <c r="W81" s="6" t="str">
        <f t="shared" si="1"/>
        <v>-- 患者の状態17</v>
      </c>
      <c r="X81" s="6"/>
      <c r="AF81" s="42"/>
      <c r="AG81" s="42"/>
      <c r="AH81" s="42"/>
      <c r="AK81" s="22" t="str">
        <f t="shared" si="11"/>
        <v>,patient_state17</v>
      </c>
      <c r="AP81" s="22" t="str">
        <f t="shared" si="12"/>
        <v>,patient_state17</v>
      </c>
      <c r="AU81" s="22" t="str">
        <f t="shared" si="13"/>
        <v>,patient_state17</v>
      </c>
    </row>
    <row r="82" spans="1:47" s="22" customFormat="1">
      <c r="A82" s="6"/>
      <c r="B82" s="14">
        <f>ROW()-13</f>
        <v>69</v>
      </c>
      <c r="C82" s="25" t="s">
        <v>935</v>
      </c>
      <c r="D82" s="25" t="s">
        <v>936</v>
      </c>
      <c r="E82" s="16"/>
      <c r="F82" s="16" t="s">
        <v>183</v>
      </c>
      <c r="G82" s="16">
        <v>3</v>
      </c>
      <c r="H82" s="17" t="str">
        <f t="shared" si="14"/>
        <v>text</v>
      </c>
      <c r="I82" s="17">
        <f t="shared" si="15"/>
        <v>10</v>
      </c>
      <c r="J82" s="26"/>
      <c r="K82" s="27"/>
      <c r="L82" s="28"/>
      <c r="M82" s="29"/>
      <c r="P82" s="6"/>
      <c r="Q82" s="6"/>
      <c r="R82" s="6"/>
      <c r="S82" s="6" t="str">
        <f t="shared" si="8"/>
        <v>,patient_state18</v>
      </c>
      <c r="T82" s="6" t="str">
        <f t="shared" si="9"/>
        <v>TEXT</v>
      </c>
      <c r="U82" s="6" t="str">
        <f t="shared" si="10"/>
        <v/>
      </c>
      <c r="V82" s="6" t="str">
        <f t="shared" si="0"/>
        <v/>
      </c>
      <c r="W82" s="6" t="str">
        <f t="shared" si="1"/>
        <v>-- 患者の状態18</v>
      </c>
      <c r="X82" s="6"/>
      <c r="AF82" s="42"/>
      <c r="AG82" s="42"/>
      <c r="AH82" s="42"/>
      <c r="AK82" s="22" t="str">
        <f t="shared" si="11"/>
        <v>,patient_state18</v>
      </c>
      <c r="AP82" s="22" t="str">
        <f t="shared" si="12"/>
        <v>,patient_state18</v>
      </c>
      <c r="AU82" s="22" t="str">
        <f t="shared" si="13"/>
        <v>,patient_state18</v>
      </c>
    </row>
    <row r="83" spans="1:47" s="22" customFormat="1">
      <c r="A83" s="6"/>
      <c r="B83" s="14">
        <f>ROW()-13</f>
        <v>70</v>
      </c>
      <c r="C83" s="25" t="s">
        <v>937</v>
      </c>
      <c r="D83" s="25" t="s">
        <v>938</v>
      </c>
      <c r="E83" s="16"/>
      <c r="F83" s="16" t="s">
        <v>183</v>
      </c>
      <c r="G83" s="16">
        <v>3</v>
      </c>
      <c r="H83" s="17" t="str">
        <f t="shared" si="14"/>
        <v>text</v>
      </c>
      <c r="I83" s="17">
        <f t="shared" si="15"/>
        <v>10</v>
      </c>
      <c r="J83" s="26"/>
      <c r="K83" s="27"/>
      <c r="L83" s="28"/>
      <c r="M83" s="29"/>
      <c r="P83" s="6"/>
      <c r="Q83" s="6"/>
      <c r="R83" s="6"/>
      <c r="S83" s="6" t="str">
        <f t="shared" si="8"/>
        <v>,patient_state19</v>
      </c>
      <c r="T83" s="6" t="str">
        <f t="shared" si="9"/>
        <v>TEXT</v>
      </c>
      <c r="U83" s="6" t="str">
        <f t="shared" si="10"/>
        <v/>
      </c>
      <c r="V83" s="6" t="str">
        <f t="shared" si="0"/>
        <v/>
      </c>
      <c r="W83" s="6" t="str">
        <f t="shared" si="1"/>
        <v>-- 患者の状態19</v>
      </c>
      <c r="X83" s="6"/>
      <c r="AF83" s="42"/>
      <c r="AG83" s="42"/>
      <c r="AH83" s="42"/>
      <c r="AK83" s="22" t="str">
        <f t="shared" si="11"/>
        <v>,patient_state19</v>
      </c>
      <c r="AP83" s="22" t="str">
        <f t="shared" si="12"/>
        <v>,patient_state19</v>
      </c>
      <c r="AU83" s="22" t="str">
        <f t="shared" si="13"/>
        <v>,patient_state19</v>
      </c>
    </row>
    <row r="84" spans="1:47" s="22" customFormat="1" ht="18.75" customHeight="1" thickBot="1">
      <c r="A84" s="6"/>
      <c r="B84" s="30">
        <f>ROW()-13</f>
        <v>71</v>
      </c>
      <c r="C84" s="31" t="s">
        <v>939</v>
      </c>
      <c r="D84" s="31" t="s">
        <v>940</v>
      </c>
      <c r="E84" s="23"/>
      <c r="F84" s="23" t="s">
        <v>183</v>
      </c>
      <c r="G84" s="23">
        <v>3</v>
      </c>
      <c r="H84" s="23" t="str">
        <f t="shared" si="14"/>
        <v>text</v>
      </c>
      <c r="I84" s="23">
        <f t="shared" si="15"/>
        <v>10</v>
      </c>
      <c r="J84" s="32"/>
      <c r="K84" s="33"/>
      <c r="L84" s="34"/>
      <c r="M84" s="35"/>
      <c r="P84" s="6"/>
      <c r="Q84" s="6"/>
      <c r="R84" s="6"/>
      <c r="S84" s="6" t="str">
        <f t="shared" si="8"/>
        <v>,patient_state20</v>
      </c>
      <c r="T84" s="6" t="str">
        <f t="shared" si="9"/>
        <v>TEXT</v>
      </c>
      <c r="U84" s="6" t="str">
        <f t="shared" si="10"/>
        <v/>
      </c>
      <c r="V84" s="6" t="str">
        <f t="shared" si="0"/>
        <v/>
      </c>
      <c r="W84" s="6" t="str">
        <f t="shared" si="1"/>
        <v>-- 患者の状態20</v>
      </c>
      <c r="X84" s="6"/>
      <c r="AF84" s="42"/>
      <c r="AG84" s="42"/>
      <c r="AH84" s="42"/>
      <c r="AK84" s="22" t="str">
        <f t="shared" si="11"/>
        <v>,patient_state20</v>
      </c>
      <c r="AP84" s="22" t="str">
        <f t="shared" si="12"/>
        <v>,patient_state20</v>
      </c>
      <c r="AU84" s="22" t="str">
        <f t="shared" si="13"/>
        <v>,patient_state20</v>
      </c>
    </row>
    <row r="85" spans="1:47">
      <c r="P85" s="22"/>
      <c r="R85" s="6" t="s">
        <v>175</v>
      </c>
      <c r="Y85" s="22"/>
      <c r="Z85" s="22"/>
      <c r="AA85" s="22"/>
      <c r="AB85" s="22"/>
      <c r="AJ85" s="6" t="s">
        <v>476</v>
      </c>
      <c r="AO85" s="6" t="s">
        <v>476</v>
      </c>
      <c r="AT85" s="6" t="s">
        <v>476</v>
      </c>
    </row>
    <row r="86" spans="1:47">
      <c r="A86" s="22"/>
      <c r="P86" s="22"/>
      <c r="Y86" s="22"/>
      <c r="Z86" s="22"/>
      <c r="AA86" s="22"/>
      <c r="AB86" s="22"/>
      <c r="AK86" s="6" t="str">
        <f>AK$11&amp;"."&amp;SUBSTITUTE($D$8,"merge","dwh")</f>
        <v>milscm2.dwh_receiptc_re</v>
      </c>
      <c r="AP86" s="6" t="str">
        <f>"(select * from "&amp;$AP$11&amp;"."&amp;SUBSTITUTE($D$8,"merge","dwh")&amp;" where facility_id = '%(facility_id)s') d "</f>
        <v xml:space="preserve">(select * from milscm22.dwh_receiptc_re where facility_id = '%(facility_id)s') d </v>
      </c>
      <c r="AU86" s="6" t="str">
        <f>"(select * from "&amp;$AU$11&amp;"."&amp;SUBSTITUTE($D$8,"merge","dwh")&amp;" where facility_id = '%(facility_id)s') d "</f>
        <v xml:space="preserve">(select * from milscm12.dwh_receiptc_re where facility_id = '%(facility_id)s') d </v>
      </c>
    </row>
    <row r="87" spans="1:47">
      <c r="A87" s="22"/>
      <c r="P87" s="22"/>
      <c r="Y87" s="22"/>
      <c r="Z87" s="22"/>
      <c r="AA87" s="22"/>
      <c r="AB87" s="22"/>
      <c r="AJ87" s="6" t="s">
        <v>2006</v>
      </c>
      <c r="AO87" s="6" t="s">
        <v>2006</v>
      </c>
      <c r="AT87" s="6" t="s">
        <v>2006</v>
      </c>
    </row>
    <row r="88" spans="1:47">
      <c r="A88" s="22"/>
      <c r="P88" s="22"/>
      <c r="Y88" s="22"/>
      <c r="Z88" s="22"/>
      <c r="AA88" s="22"/>
      <c r="AB88" s="22"/>
      <c r="AI88" s="6" t="s">
        <v>138</v>
      </c>
      <c r="AK88" s="6" t="str">
        <f>$AI88&amp;" = '%(facility_id)s'"</f>
        <v>facility_id = '%(facility_id)s'</v>
      </c>
      <c r="AP88" s="6" t="str">
        <f>"not exists ( select 1 from (select * from "&amp;"milscm4."&amp;$D$8&amp;" where facility_id = '%(facility_id)s') m where"</f>
        <v>not exists ( select 1 from (select * from milscm4.merge_receiptc_re where facility_id = '%(facility_id)s') m where</v>
      </c>
      <c r="AU88" s="6" t="str">
        <f>"not exists ( select 1 from (select * from "&amp;"milscm4."&amp;$D$8&amp;" where facility_id = '%(facility_id)s') m where"</f>
        <v>not exists ( select 1 from (select * from milscm4.merge_receiptc_re where facility_id = '%(facility_id)s') m where</v>
      </c>
    </row>
    <row r="89" spans="1:47">
      <c r="A89" s="22"/>
      <c r="P89" s="22"/>
      <c r="Y89" s="22"/>
      <c r="Z89" s="22"/>
      <c r="AA89" s="22"/>
      <c r="AB89" s="22"/>
      <c r="AJ89" s="6" t="s">
        <v>2007</v>
      </c>
      <c r="AN89" s="6" t="s">
        <v>138</v>
      </c>
      <c r="AP89" s="6" t="str">
        <f>"d."&amp;$AN89&amp;"=m."&amp;$AN89</f>
        <v>d.facility_id=m.facility_id</v>
      </c>
      <c r="AU89" s="6" t="str">
        <f>"d."&amp;$AN89&amp;"=m."&amp;$AN89</f>
        <v>d.facility_id=m.facility_id</v>
      </c>
    </row>
    <row r="90" spans="1:47">
      <c r="A90" s="22"/>
      <c r="P90" s="22"/>
      <c r="Y90" s="22"/>
      <c r="Z90" s="22"/>
      <c r="AA90" s="22"/>
      <c r="AB90" s="22"/>
      <c r="AN90" s="6" t="s">
        <v>814</v>
      </c>
      <c r="AP90" s="6" t="str">
        <f>"and d."&amp;$AN90&amp;"=m."&amp;$AN90</f>
        <v>and d.seikyu_ym=m.seikyu_ym</v>
      </c>
      <c r="AU90" s="6" t="str">
        <f>"and d."&amp;$AN90&amp;"=m."&amp;$AN90</f>
        <v>and d.seikyu_ym=m.seikyu_ym</v>
      </c>
    </row>
    <row r="91" spans="1:47">
      <c r="P91" s="22"/>
      <c r="Y91" s="22"/>
      <c r="Z91" s="22"/>
      <c r="AA91" s="22"/>
      <c r="AB91" s="22"/>
      <c r="AN91" s="6" t="s">
        <v>139</v>
      </c>
      <c r="AP91" s="6" t="str">
        <f t="shared" ref="AP91:AP94" si="16">"and d."&amp;$AN91&amp;"=m."&amp;$AN91</f>
        <v>and d.shinryo_ym=m.shinryo_ym</v>
      </c>
      <c r="AU91" s="6" t="str">
        <f t="shared" ref="AU91:AU94" si="17">"and d."&amp;$AN91&amp;"=m."&amp;$AN91</f>
        <v>and d.shinryo_ym=m.shinryo_ym</v>
      </c>
    </row>
    <row r="92" spans="1:47">
      <c r="P92" s="22"/>
      <c r="Y92" s="22"/>
      <c r="Z92" s="22"/>
      <c r="AA92" s="22"/>
      <c r="AB92" s="22"/>
      <c r="AN92" s="6" t="s">
        <v>816</v>
      </c>
      <c r="AP92" s="6" t="str">
        <f t="shared" si="16"/>
        <v>and d.shinsa_kikan=m.shinsa_kikan</v>
      </c>
      <c r="AU92" s="6" t="str">
        <f t="shared" si="17"/>
        <v>and d.shinsa_kikan=m.shinsa_kikan</v>
      </c>
    </row>
    <row r="93" spans="1:47">
      <c r="P93" s="22"/>
      <c r="Y93" s="22"/>
      <c r="Z93" s="22"/>
      <c r="AA93" s="22"/>
      <c r="AB93" s="22"/>
      <c r="AN93" s="6" t="s">
        <v>820</v>
      </c>
      <c r="AP93" s="6" t="str">
        <f t="shared" si="16"/>
        <v>and d.receipt_no=m.receipt_no</v>
      </c>
      <c r="AU93" s="6" t="str">
        <f t="shared" si="17"/>
        <v>and d.receipt_no=m.receipt_no</v>
      </c>
    </row>
    <row r="94" spans="1:47">
      <c r="P94" s="22"/>
      <c r="Y94" s="22"/>
      <c r="Z94" s="22"/>
      <c r="AA94" s="22"/>
      <c r="AB94" s="22"/>
      <c r="AN94" s="6" t="s">
        <v>822</v>
      </c>
      <c r="AP94" s="6" t="str">
        <f t="shared" si="16"/>
        <v>and d.gyo_no=m.gyo_no</v>
      </c>
      <c r="AU94" s="6" t="str">
        <f t="shared" si="17"/>
        <v>and d.gyo_no=m.gyo_no</v>
      </c>
    </row>
    <row r="95" spans="1:47">
      <c r="P95" s="22"/>
      <c r="Y95" s="22"/>
      <c r="Z95" s="22"/>
      <c r="AA95" s="22"/>
      <c r="AB95" s="22"/>
      <c r="AO95" s="6" t="s">
        <v>175</v>
      </c>
      <c r="AT95" s="6" t="s">
        <v>175</v>
      </c>
    </row>
    <row r="96" spans="1:47">
      <c r="P96" s="22"/>
      <c r="Y96" s="22"/>
      <c r="Z96" s="22"/>
      <c r="AA96" s="22"/>
      <c r="AB96" s="22"/>
    </row>
    <row r="97" spans="16:28">
      <c r="P97" s="22"/>
      <c r="Y97" s="22"/>
      <c r="Z97" s="22"/>
      <c r="AA97" s="22"/>
      <c r="AB97" s="22"/>
    </row>
    <row r="98" spans="16:28">
      <c r="P98" s="22"/>
      <c r="Y98" s="22"/>
      <c r="Z98" s="22"/>
      <c r="AA98" s="22"/>
      <c r="AB98" s="22"/>
    </row>
    <row r="99" spans="16:28">
      <c r="P99" s="22"/>
      <c r="Y99" s="22"/>
      <c r="Z99" s="22"/>
      <c r="AA99" s="22"/>
      <c r="AB99"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U64"/>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milscm4.merge_receiptc_sy</v>
      </c>
    </row>
    <row r="3" spans="1:47" ht="18" thickBot="1">
      <c r="B3" s="9"/>
      <c r="C3" s="9"/>
      <c r="D3" s="9"/>
      <c r="E3" s="9"/>
      <c r="F3" s="9"/>
      <c r="G3" s="9"/>
      <c r="H3" s="9"/>
      <c r="I3" s="9"/>
      <c r="J3" s="9"/>
      <c r="K3" s="9"/>
      <c r="L3" s="9"/>
      <c r="M3" s="10"/>
      <c r="N3" s="9"/>
      <c r="Q3" s="6" t="str">
        <f>"ADD CONSTRAINT "&amp;D$8&amp;"_pkey"</f>
        <v>ADD CONSTRAINT merge_receiptc_sy_pkey</v>
      </c>
    </row>
    <row r="4" spans="1:47">
      <c r="B4" s="177" t="s">
        <v>133</v>
      </c>
      <c r="C4" s="178"/>
      <c r="D4" s="179" t="str">
        <f>VLOOKUP(D7,エンティティ一覧!A1:'エンティティ一覧'!AQ10060,13,FALSE)</f>
        <v>ENT_C2_06</v>
      </c>
      <c r="E4" s="180"/>
      <c r="F4" s="180"/>
      <c r="G4" s="180"/>
      <c r="H4" s="180"/>
      <c r="I4" s="180"/>
      <c r="J4" s="180"/>
      <c r="K4" s="180"/>
      <c r="L4" s="180"/>
      <c r="M4" s="181"/>
      <c r="R4" s="6" t="s">
        <v>176</v>
      </c>
    </row>
    <row r="5" spans="1:47">
      <c r="B5" s="161" t="s">
        <v>112</v>
      </c>
      <c r="C5" s="162"/>
      <c r="D5" s="163" t="str">
        <f>VLOOKUP(D7,エンティティ一覧!A1:'エンティティ一覧'!AQ10060,2,FALSE)</f>
        <v>SA_C2</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結合テーブル_医科レセプト</v>
      </c>
      <c r="E6" s="164"/>
      <c r="F6" s="164"/>
      <c r="G6" s="164"/>
      <c r="H6" s="164"/>
      <c r="I6" s="164"/>
      <c r="J6" s="164"/>
      <c r="K6" s="164"/>
      <c r="L6" s="164"/>
      <c r="M6" s="165"/>
      <c r="T6" s="6" t="s">
        <v>962</v>
      </c>
    </row>
    <row r="7" spans="1:47">
      <c r="B7" s="161" t="s">
        <v>114</v>
      </c>
      <c r="C7" s="162"/>
      <c r="D7" s="163" t="s">
        <v>964</v>
      </c>
      <c r="E7" s="164"/>
      <c r="F7" s="164"/>
      <c r="G7" s="164"/>
      <c r="H7" s="164"/>
      <c r="I7" s="164"/>
      <c r="J7" s="164"/>
      <c r="K7" s="164"/>
      <c r="L7" s="164"/>
      <c r="M7" s="165"/>
      <c r="T7" s="6" t="s">
        <v>963</v>
      </c>
    </row>
    <row r="8" spans="1:47">
      <c r="B8" s="161" t="s">
        <v>115</v>
      </c>
      <c r="C8" s="162"/>
      <c r="D8" s="163" t="s">
        <v>965</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二次利用DBの医科レセプト_傷病名レコードテーブルについて、バックアップスキーマを含めて結合する。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milscm4.merge_receiptc_sy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milscm4.merge_receiptc_sy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milscm4.merge_receiptc_sy</v>
      </c>
      <c r="AF12" s="156" t="s">
        <v>480</v>
      </c>
      <c r="AG12" s="156"/>
      <c r="AH12" s="156"/>
      <c r="AJ12" s="6" t="str">
        <f>"INSERT INTO milscm4."&amp;$D$8</f>
        <v>INSERT INTO milscm4.merge_receiptc_sy</v>
      </c>
      <c r="AO12" s="6" t="str">
        <f>"INSERT INTO milscm4."&amp;$D$8</f>
        <v>INSERT INTO milscm4.merge_receiptc_sy</v>
      </c>
      <c r="AT12" s="6" t="str">
        <f>"INSERT INTO milscm4."&amp;$D$8</f>
        <v>INSERT INTO milscm4.merge_receiptc_sy</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50" si="0">IF(L14="○","NOT NULL","")</f>
        <v>NOT NULL</v>
      </c>
      <c r="W14" s="6" t="str">
        <f t="shared" ref="W14:W50" si="1">"-- "&amp;C14</f>
        <v>-- 取込年月</v>
      </c>
      <c r="X14" s="6"/>
      <c r="AF14" s="42"/>
      <c r="AG14" s="42"/>
      <c r="AH14" s="42"/>
      <c r="AK14" s="22" t="str">
        <f t="shared" ref="AK14:AK17"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49" si="3">ROW()-13</f>
        <v>2</v>
      </c>
      <c r="C15" s="15" t="s">
        <v>162</v>
      </c>
      <c r="D15" s="15" t="s">
        <v>136</v>
      </c>
      <c r="E15" s="17"/>
      <c r="F15" s="16" t="s">
        <v>129</v>
      </c>
      <c r="G15" s="17">
        <v>10</v>
      </c>
      <c r="H15" s="17" t="str">
        <f t="shared" ref="H15:H50" si="4">IF(F15="フラグ","boolean",IF(F15="文字列","text",IF(F15="整数","integer",IF(F15="実数","numeric",""))))</f>
        <v>integer</v>
      </c>
      <c r="I15" s="17">
        <f t="shared" ref="I15:I50" si="5">IF(H15="boolean",1,IF(H15="text",IF(G15&lt;=126,1+(G15*3),4+(G15*3)),IF(H15="integer",4,IF(H15="numeric",3+CEILING(G15/4*2,2),0))))</f>
        <v>4</v>
      </c>
      <c r="J15" s="18"/>
      <c r="K15" s="21"/>
      <c r="L15" s="19"/>
      <c r="M15" s="20" t="s">
        <v>415</v>
      </c>
      <c r="P15" s="6"/>
      <c r="Q15" s="6"/>
      <c r="R15" s="6"/>
      <c r="S15" s="6" t="str">
        <f t="shared" ref="S15:S50" si="6">IF(B15&lt;&gt;1,","&amp;D15,D15)</f>
        <v>,mil_karute_id</v>
      </c>
      <c r="T15" s="6" t="str">
        <f t="shared" ref="T15:T50" si="7">UPPER(H15)</f>
        <v>INTEGER</v>
      </c>
      <c r="U15" s="6" t="str">
        <f t="shared" ref="U15:U50" si="8">IF(K15&lt;&gt;"","default "&amp;IF(H15="text","'"&amp;K15&amp;"'",K15),"")</f>
        <v/>
      </c>
      <c r="V15" s="6" t="str">
        <f t="shared" si="0"/>
        <v/>
      </c>
      <c r="W15" s="6" t="str">
        <f t="shared" si="1"/>
        <v>-- 千年カルテID</v>
      </c>
      <c r="X15" s="6"/>
      <c r="AF15" s="42"/>
      <c r="AG15" s="42"/>
      <c r="AH15" s="42"/>
      <c r="AK15" s="22" t="str">
        <f t="shared" si="2"/>
        <v>,mil_karute_id</v>
      </c>
      <c r="AP15" s="22" t="str">
        <f t="shared" ref="AP15:AP50" si="9">IF(CHOOSE(MATCH(AP$11,$AF$11:$AH$11,0),$AF15,$AG15,$AH15)="〇",IF($B15&lt;&gt;1,",Null","Null"),IF($B15&lt;&gt;1,","&amp;"d."&amp;$D15,"d."&amp;$D15))</f>
        <v>,d.mil_karute_id</v>
      </c>
      <c r="AU15" s="22" t="str">
        <f t="shared" ref="AU15:AU50" si="10">IF(CHOOSE(MATCH(AU$11,$AF$11:$AH$11,0),$AF15,$AG15,$AH15)="〇",IF($B15&lt;&gt;1,",Null","Null"),IF($B15&lt;&gt;1,","&amp;"d."&amp;$D15,"d."&amp;$D15))</f>
        <v>,d.mil_karute_id</v>
      </c>
    </row>
    <row r="16" spans="1:47" s="22" customFormat="1" ht="34.799999999999997">
      <c r="A16" s="6"/>
      <c r="B16" s="14">
        <f t="shared" si="3"/>
        <v>3</v>
      </c>
      <c r="C16" s="25" t="s">
        <v>161</v>
      </c>
      <c r="D16" s="25" t="s">
        <v>138</v>
      </c>
      <c r="E16" s="16" t="s">
        <v>137</v>
      </c>
      <c r="F16" s="16" t="s">
        <v>183</v>
      </c>
      <c r="G16" s="16">
        <v>9</v>
      </c>
      <c r="H16" s="17" t="str">
        <f t="shared" si="4"/>
        <v>text</v>
      </c>
      <c r="I16" s="17">
        <f t="shared" si="5"/>
        <v>28</v>
      </c>
      <c r="J16" s="26"/>
      <c r="K16" s="27"/>
      <c r="L16" s="28" t="s">
        <v>137</v>
      </c>
      <c r="M16" s="29" t="s">
        <v>941</v>
      </c>
      <c r="P16" s="6"/>
      <c r="Q16" s="6"/>
      <c r="R16" s="6"/>
      <c r="S16" s="6" t="str">
        <f t="shared" si="6"/>
        <v>,facility_id</v>
      </c>
      <c r="T16" s="6" t="str">
        <f t="shared" si="7"/>
        <v>TEXT</v>
      </c>
      <c r="U16" s="6" t="str">
        <f t="shared" si="8"/>
        <v/>
      </c>
      <c r="V16" s="6" t="str">
        <f t="shared" si="0"/>
        <v>NOT NULL</v>
      </c>
      <c r="W16" s="6" t="str">
        <f t="shared" si="1"/>
        <v>-- 施設ID</v>
      </c>
      <c r="X16" s="6"/>
      <c r="AF16" s="42"/>
      <c r="AG16" s="42"/>
      <c r="AH16" s="42"/>
      <c r="AK16" s="22" t="str">
        <f t="shared" si="2"/>
        <v>,facility_id</v>
      </c>
      <c r="AP16" s="22" t="str">
        <f t="shared" si="9"/>
        <v>,d.facility_id</v>
      </c>
      <c r="AU16" s="22" t="str">
        <f t="shared" si="10"/>
        <v>,d.facility_id</v>
      </c>
    </row>
    <row r="17" spans="1:47" s="22" customFormat="1">
      <c r="A17" s="6"/>
      <c r="B17" s="14">
        <f t="shared" si="3"/>
        <v>4</v>
      </c>
      <c r="C17" s="15" t="s">
        <v>813</v>
      </c>
      <c r="D17" s="15" t="s">
        <v>814</v>
      </c>
      <c r="E17" s="17" t="s">
        <v>137</v>
      </c>
      <c r="F17" s="16" t="s">
        <v>183</v>
      </c>
      <c r="G17" s="17">
        <v>6</v>
      </c>
      <c r="H17" s="17" t="str">
        <f t="shared" si="4"/>
        <v>text</v>
      </c>
      <c r="I17" s="17">
        <f t="shared" si="5"/>
        <v>19</v>
      </c>
      <c r="J17" s="18"/>
      <c r="K17" s="21"/>
      <c r="L17" s="19" t="s">
        <v>137</v>
      </c>
      <c r="M17" s="20" t="s">
        <v>942</v>
      </c>
      <c r="P17" s="6"/>
      <c r="Q17" s="6"/>
      <c r="R17" s="6"/>
      <c r="S17" s="6" t="str">
        <f t="shared" si="6"/>
        <v>,seikyu_ym</v>
      </c>
      <c r="T17" s="6" t="str">
        <f t="shared" si="7"/>
        <v>TEXT</v>
      </c>
      <c r="U17" s="6" t="str">
        <f t="shared" si="8"/>
        <v/>
      </c>
      <c r="V17" s="6" t="str">
        <f t="shared" si="0"/>
        <v>NOT NULL</v>
      </c>
      <c r="W17" s="6" t="str">
        <f t="shared" si="1"/>
        <v>-- 請求年月</v>
      </c>
      <c r="X17" s="6"/>
      <c r="AF17" s="42"/>
      <c r="AG17" s="42"/>
      <c r="AH17" s="42"/>
      <c r="AK17" s="22" t="str">
        <f t="shared" si="2"/>
        <v>,seikyu_ym</v>
      </c>
      <c r="AP17" s="22" t="str">
        <f t="shared" si="9"/>
        <v>,d.seikyu_ym</v>
      </c>
      <c r="AU17" s="22" t="str">
        <f t="shared" si="10"/>
        <v>,d.seikyu_ym</v>
      </c>
    </row>
    <row r="18" spans="1:47" s="22" customFormat="1">
      <c r="A18" s="6"/>
      <c r="B18" s="14">
        <f>ROW()-13</f>
        <v>5</v>
      </c>
      <c r="C18" s="25" t="s">
        <v>417</v>
      </c>
      <c r="D18" s="25" t="s">
        <v>139</v>
      </c>
      <c r="E18" s="16" t="s">
        <v>137</v>
      </c>
      <c r="F18" s="16" t="s">
        <v>183</v>
      </c>
      <c r="G18" s="16">
        <v>6</v>
      </c>
      <c r="H18" s="17" t="str">
        <f t="shared" si="4"/>
        <v>text</v>
      </c>
      <c r="I18" s="17">
        <f t="shared" si="5"/>
        <v>19</v>
      </c>
      <c r="J18" s="26"/>
      <c r="K18" s="27"/>
      <c r="L18" s="28" t="s">
        <v>137</v>
      </c>
      <c r="M18" s="29" t="s">
        <v>1013</v>
      </c>
      <c r="P18" s="6"/>
      <c r="Q18" s="6"/>
      <c r="R18" s="6"/>
      <c r="S18" s="6" t="str">
        <f t="shared" si="6"/>
        <v>,shinryo_ym</v>
      </c>
      <c r="T18" s="6" t="str">
        <f t="shared" si="7"/>
        <v>TEXT</v>
      </c>
      <c r="U18" s="6" t="str">
        <f t="shared" si="8"/>
        <v/>
      </c>
      <c r="V18" s="6" t="str">
        <f t="shared" si="0"/>
        <v>NOT NULL</v>
      </c>
      <c r="W18" s="6" t="str">
        <f t="shared" si="1"/>
        <v>-- 診療年月</v>
      </c>
      <c r="X18" s="6"/>
      <c r="AF18" s="42"/>
      <c r="AG18" s="42"/>
      <c r="AH18" s="42"/>
      <c r="AK18" s="22" t="str">
        <f>IF(CHOOSE(MATCH(AK$11,$AF$11:$AH$11,0),$AF18,$AG18,$AH18)="〇",IF($B18&lt;&gt;1,",Null","Null"),IF($B18&lt;&gt;1,","&amp;$D18,$D18))</f>
        <v>,shinryo_ym</v>
      </c>
      <c r="AP18" s="22" t="str">
        <f t="shared" si="9"/>
        <v>,d.shinryo_ym</v>
      </c>
      <c r="AU18" s="22" t="str">
        <f t="shared" si="10"/>
        <v>,d.shinryo_ym</v>
      </c>
    </row>
    <row r="19" spans="1:47" s="22" customFormat="1">
      <c r="A19" s="6"/>
      <c r="B19" s="14">
        <f t="shared" si="3"/>
        <v>6</v>
      </c>
      <c r="C19" s="15" t="s">
        <v>483</v>
      </c>
      <c r="D19" s="15" t="s">
        <v>160</v>
      </c>
      <c r="E19" s="17"/>
      <c r="F19" s="16" t="s">
        <v>183</v>
      </c>
      <c r="G19" s="17">
        <v>3</v>
      </c>
      <c r="H19" s="17" t="str">
        <f t="shared" si="4"/>
        <v>text</v>
      </c>
      <c r="I19" s="17">
        <f t="shared" si="5"/>
        <v>10</v>
      </c>
      <c r="J19" s="18"/>
      <c r="K19" s="21" t="s">
        <v>944</v>
      </c>
      <c r="L19" s="19" t="s">
        <v>137</v>
      </c>
      <c r="M19" s="20" t="s">
        <v>945</v>
      </c>
      <c r="P19" s="6"/>
      <c r="Q19" s="6"/>
      <c r="R19" s="6"/>
      <c r="S19" s="6" t="str">
        <f t="shared" si="6"/>
        <v>,data_type</v>
      </c>
      <c r="T19" s="6" t="str">
        <f t="shared" si="7"/>
        <v>TEXT</v>
      </c>
      <c r="U19" s="6" t="str">
        <f t="shared" si="8"/>
        <v>default 'RCP'</v>
      </c>
      <c r="V19" s="6" t="str">
        <f t="shared" si="0"/>
        <v>NOT NULL</v>
      </c>
      <c r="W19" s="6" t="str">
        <f t="shared" si="1"/>
        <v>-- データ種別</v>
      </c>
      <c r="X19" s="6"/>
      <c r="AF19" s="42"/>
      <c r="AG19" s="42"/>
      <c r="AH19" s="42"/>
      <c r="AK19" s="22" t="str">
        <f t="shared" ref="AK19:AK50" si="11">IF(CHOOSE(MATCH(AK$11,$AF$11:$AH$11,0),$AF19,$AG19,$AH19)="〇",IF($B19&lt;&gt;1,",Null","Null"),IF($B19&lt;&gt;1,","&amp;$D19,$D19))</f>
        <v>,data_type</v>
      </c>
      <c r="AP19" s="22" t="str">
        <f t="shared" si="9"/>
        <v>,d.data_type</v>
      </c>
      <c r="AU19" s="22" t="str">
        <f t="shared" si="10"/>
        <v>,d.data_type</v>
      </c>
    </row>
    <row r="20" spans="1:47" s="22" customFormat="1">
      <c r="A20" s="6"/>
      <c r="B20" s="14">
        <f t="shared" si="3"/>
        <v>7</v>
      </c>
      <c r="C20" s="25" t="s">
        <v>815</v>
      </c>
      <c r="D20" s="25" t="s">
        <v>816</v>
      </c>
      <c r="E20" s="16" t="s">
        <v>137</v>
      </c>
      <c r="F20" s="16" t="s">
        <v>183</v>
      </c>
      <c r="G20" s="16">
        <v>1</v>
      </c>
      <c r="H20" s="17" t="str">
        <f t="shared" si="4"/>
        <v>text</v>
      </c>
      <c r="I20" s="17">
        <f t="shared" si="5"/>
        <v>4</v>
      </c>
      <c r="J20" s="26"/>
      <c r="K20" s="27"/>
      <c r="L20" s="28" t="s">
        <v>137</v>
      </c>
      <c r="M20" s="29" t="s">
        <v>946</v>
      </c>
      <c r="P20" s="6"/>
      <c r="Q20" s="6"/>
      <c r="R20" s="6"/>
      <c r="S20" s="6" t="str">
        <f t="shared" si="6"/>
        <v>,shinsa_kikan</v>
      </c>
      <c r="T20" s="6" t="str">
        <f t="shared" si="7"/>
        <v>TEXT</v>
      </c>
      <c r="U20" s="6" t="str">
        <f t="shared" si="8"/>
        <v/>
      </c>
      <c r="V20" s="6" t="str">
        <f t="shared" si="0"/>
        <v>NOT NULL</v>
      </c>
      <c r="W20" s="6" t="str">
        <f t="shared" si="1"/>
        <v>-- 審査支払機関</v>
      </c>
      <c r="X20" s="6"/>
      <c r="AF20" s="42"/>
      <c r="AG20" s="42"/>
      <c r="AH20" s="42"/>
      <c r="AK20" s="22" t="str">
        <f t="shared" si="11"/>
        <v>,shinsa_kikan</v>
      </c>
      <c r="AP20" s="22" t="str">
        <f t="shared" si="9"/>
        <v>,d.shinsa_kikan</v>
      </c>
      <c r="AU20" s="22" t="str">
        <f t="shared" si="10"/>
        <v>,d.shinsa_kikan</v>
      </c>
    </row>
    <row r="21" spans="1:47" s="22" customFormat="1">
      <c r="A21" s="6"/>
      <c r="B21" s="14">
        <f t="shared" si="3"/>
        <v>8</v>
      </c>
      <c r="C21" s="15" t="s">
        <v>817</v>
      </c>
      <c r="D21" s="15" t="s">
        <v>818</v>
      </c>
      <c r="E21" s="17"/>
      <c r="F21" s="16" t="s">
        <v>183</v>
      </c>
      <c r="G21" s="17">
        <v>2</v>
      </c>
      <c r="H21" s="17" t="str">
        <f t="shared" si="4"/>
        <v>text</v>
      </c>
      <c r="I21" s="17">
        <f t="shared" si="5"/>
        <v>7</v>
      </c>
      <c r="J21" s="18"/>
      <c r="K21" s="21" t="s">
        <v>1014</v>
      </c>
      <c r="L21" s="19" t="s">
        <v>137</v>
      </c>
      <c r="M21" s="20" t="s">
        <v>1015</v>
      </c>
      <c r="P21" s="6"/>
      <c r="Q21" s="6"/>
      <c r="R21" s="6"/>
      <c r="S21" s="6" t="str">
        <f t="shared" si="6"/>
        <v>,record_shikibetsu</v>
      </c>
      <c r="T21" s="6" t="str">
        <f t="shared" si="7"/>
        <v>TEXT</v>
      </c>
      <c r="U21" s="6" t="str">
        <f t="shared" si="8"/>
        <v>default 'SY'</v>
      </c>
      <c r="V21" s="6" t="str">
        <f t="shared" si="0"/>
        <v>NOT NULL</v>
      </c>
      <c r="W21" s="6" t="str">
        <f t="shared" si="1"/>
        <v>-- レコード識別情報</v>
      </c>
      <c r="X21" s="6"/>
      <c r="AF21" s="42"/>
      <c r="AG21" s="42"/>
      <c r="AH21" s="42"/>
      <c r="AK21" s="22" t="str">
        <f t="shared" si="11"/>
        <v>,record_shikibetsu</v>
      </c>
      <c r="AP21" s="22" t="str">
        <f t="shared" si="9"/>
        <v>,d.record_shikibetsu</v>
      </c>
      <c r="AU21" s="22" t="str">
        <f t="shared" si="10"/>
        <v>,d.record_shikibetsu</v>
      </c>
    </row>
    <row r="22" spans="1:47" s="22" customFormat="1">
      <c r="A22" s="6"/>
      <c r="B22" s="14">
        <f>ROW()-13</f>
        <v>9</v>
      </c>
      <c r="C22" s="25" t="s">
        <v>819</v>
      </c>
      <c r="D22" s="25" t="s">
        <v>820</v>
      </c>
      <c r="E22" s="16" t="s">
        <v>137</v>
      </c>
      <c r="F22" s="16" t="s">
        <v>129</v>
      </c>
      <c r="G22" s="16">
        <v>6</v>
      </c>
      <c r="H22" s="17" t="str">
        <f t="shared" si="4"/>
        <v>integer</v>
      </c>
      <c r="I22" s="17">
        <f t="shared" si="5"/>
        <v>4</v>
      </c>
      <c r="J22" s="26"/>
      <c r="K22" s="27"/>
      <c r="L22" s="28" t="s">
        <v>137</v>
      </c>
      <c r="M22" s="29" t="s">
        <v>949</v>
      </c>
      <c r="P22" s="6"/>
      <c r="Q22" s="6"/>
      <c r="R22" s="6"/>
      <c r="S22" s="6" t="str">
        <f t="shared" si="6"/>
        <v>,receipt_no</v>
      </c>
      <c r="T22" s="6" t="str">
        <f t="shared" si="7"/>
        <v>INTEGER</v>
      </c>
      <c r="U22" s="6" t="str">
        <f t="shared" si="8"/>
        <v/>
      </c>
      <c r="V22" s="6" t="str">
        <f t="shared" si="0"/>
        <v>NOT NULL</v>
      </c>
      <c r="W22" s="6" t="str">
        <f t="shared" si="1"/>
        <v>-- レセプト番号</v>
      </c>
      <c r="X22" s="6"/>
      <c r="AF22" s="42"/>
      <c r="AG22" s="42"/>
      <c r="AH22" s="42"/>
      <c r="AK22" s="22" t="str">
        <f t="shared" si="11"/>
        <v>,receipt_no</v>
      </c>
      <c r="AP22" s="22" t="str">
        <f t="shared" si="9"/>
        <v>,d.receipt_no</v>
      </c>
      <c r="AU22" s="22" t="str">
        <f t="shared" si="10"/>
        <v>,d.receipt_no</v>
      </c>
    </row>
    <row r="23" spans="1:47" s="22" customFormat="1" ht="34.799999999999997">
      <c r="A23" s="6"/>
      <c r="B23" s="14">
        <f t="shared" si="3"/>
        <v>10</v>
      </c>
      <c r="C23" s="15" t="s">
        <v>821</v>
      </c>
      <c r="D23" s="15" t="s">
        <v>822</v>
      </c>
      <c r="E23" s="17" t="s">
        <v>137</v>
      </c>
      <c r="F23" s="16" t="s">
        <v>129</v>
      </c>
      <c r="G23" s="17">
        <v>10</v>
      </c>
      <c r="H23" s="17" t="str">
        <f t="shared" si="4"/>
        <v>integer</v>
      </c>
      <c r="I23" s="17">
        <f t="shared" si="5"/>
        <v>4</v>
      </c>
      <c r="J23" s="18"/>
      <c r="K23" s="21"/>
      <c r="L23" s="19" t="s">
        <v>137</v>
      </c>
      <c r="M23" s="20" t="s">
        <v>1016</v>
      </c>
      <c r="P23" s="6"/>
      <c r="Q23" s="6"/>
      <c r="R23" s="6"/>
      <c r="S23" s="6" t="str">
        <f t="shared" si="6"/>
        <v>,gyo_no</v>
      </c>
      <c r="T23" s="6" t="str">
        <f t="shared" si="7"/>
        <v>INTEGER</v>
      </c>
      <c r="U23" s="6" t="str">
        <f t="shared" si="8"/>
        <v/>
      </c>
      <c r="V23" s="6" t="str">
        <f t="shared" si="0"/>
        <v>NOT NULL</v>
      </c>
      <c r="W23" s="6" t="str">
        <f t="shared" si="1"/>
        <v>-- 行番号</v>
      </c>
      <c r="X23" s="6"/>
      <c r="AF23" s="42"/>
      <c r="AG23" s="42"/>
      <c r="AH23" s="42"/>
      <c r="AK23" s="22" t="str">
        <f t="shared" si="11"/>
        <v>,gyo_no</v>
      </c>
      <c r="AP23" s="22" t="str">
        <f t="shared" si="9"/>
        <v>,d.gyo_no</v>
      </c>
      <c r="AU23" s="22" t="str">
        <f t="shared" si="10"/>
        <v>,d.gyo_no</v>
      </c>
    </row>
    <row r="24" spans="1:47" s="22" customFormat="1">
      <c r="A24" s="6"/>
      <c r="B24" s="14">
        <f t="shared" si="3"/>
        <v>11</v>
      </c>
      <c r="C24" s="25" t="s">
        <v>823</v>
      </c>
      <c r="D24" s="25" t="s">
        <v>824</v>
      </c>
      <c r="E24" s="16"/>
      <c r="F24" s="16" t="s">
        <v>183</v>
      </c>
      <c r="G24" s="16">
        <v>20</v>
      </c>
      <c r="H24" s="17" t="str">
        <f t="shared" si="4"/>
        <v>text</v>
      </c>
      <c r="I24" s="17">
        <f t="shared" si="5"/>
        <v>61</v>
      </c>
      <c r="J24" s="26"/>
      <c r="K24" s="27"/>
      <c r="L24" s="28"/>
      <c r="M24" s="29" t="s">
        <v>951</v>
      </c>
      <c r="P24" s="6"/>
      <c r="Q24" s="6"/>
      <c r="R24" s="6"/>
      <c r="S24" s="6" t="str">
        <f t="shared" si="6"/>
        <v>,karute_no</v>
      </c>
      <c r="T24" s="6" t="str">
        <f t="shared" si="7"/>
        <v>TEXT</v>
      </c>
      <c r="U24" s="6" t="str">
        <f t="shared" si="8"/>
        <v/>
      </c>
      <c r="V24" s="6" t="str">
        <f t="shared" si="0"/>
        <v/>
      </c>
      <c r="W24" s="6" t="str">
        <f t="shared" si="1"/>
        <v>-- カルテ番号等</v>
      </c>
      <c r="X24" s="6"/>
      <c r="AF24" s="42"/>
      <c r="AG24" s="42"/>
      <c r="AH24" s="42"/>
      <c r="AK24" s="22" t="str">
        <f t="shared" si="11"/>
        <v>,karute_no</v>
      </c>
      <c r="AP24" s="22" t="str">
        <f t="shared" si="9"/>
        <v>,d.karute_no</v>
      </c>
      <c r="AU24" s="22" t="str">
        <f t="shared" si="10"/>
        <v>,d.karute_no</v>
      </c>
    </row>
    <row r="25" spans="1:47" s="22" customFormat="1">
      <c r="A25" s="6"/>
      <c r="B25" s="14">
        <f t="shared" si="3"/>
        <v>12</v>
      </c>
      <c r="C25" s="15" t="s">
        <v>650</v>
      </c>
      <c r="D25" s="15" t="s">
        <v>966</v>
      </c>
      <c r="E25" s="17"/>
      <c r="F25" s="16" t="s">
        <v>183</v>
      </c>
      <c r="G25" s="17">
        <v>7</v>
      </c>
      <c r="H25" s="17" t="str">
        <f t="shared" si="4"/>
        <v>text</v>
      </c>
      <c r="I25" s="17">
        <f t="shared" si="5"/>
        <v>22</v>
      </c>
      <c r="J25" s="18"/>
      <c r="K25" s="21"/>
      <c r="L25" s="19"/>
      <c r="M25" s="20"/>
      <c r="P25" s="6"/>
      <c r="Q25" s="6"/>
      <c r="R25" s="6"/>
      <c r="S25" s="6" t="str">
        <f t="shared" si="6"/>
        <v>,shobyo_code</v>
      </c>
      <c r="T25" s="6" t="str">
        <f t="shared" si="7"/>
        <v>TEXT</v>
      </c>
      <c r="U25" s="6" t="str">
        <f t="shared" si="8"/>
        <v/>
      </c>
      <c r="V25" s="6" t="str">
        <f t="shared" si="0"/>
        <v/>
      </c>
      <c r="W25" s="6" t="str">
        <f t="shared" si="1"/>
        <v>-- 傷病名コード</v>
      </c>
      <c r="X25" s="6"/>
      <c r="AF25" s="42"/>
      <c r="AG25" s="42"/>
      <c r="AH25" s="42"/>
      <c r="AK25" s="22" t="str">
        <f t="shared" si="11"/>
        <v>,shobyo_code</v>
      </c>
      <c r="AP25" s="22" t="str">
        <f t="shared" si="9"/>
        <v>,d.shobyo_code</v>
      </c>
      <c r="AU25" s="22" t="str">
        <f t="shared" si="10"/>
        <v>,d.shobyo_code</v>
      </c>
    </row>
    <row r="26" spans="1:47" s="22" customFormat="1" ht="69.599999999999994">
      <c r="A26" s="6"/>
      <c r="B26" s="14">
        <f>ROW()-13</f>
        <v>13</v>
      </c>
      <c r="C26" s="25" t="s">
        <v>967</v>
      </c>
      <c r="D26" s="25" t="s">
        <v>968</v>
      </c>
      <c r="E26" s="16"/>
      <c r="F26" s="16" t="s">
        <v>183</v>
      </c>
      <c r="G26" s="16">
        <v>8</v>
      </c>
      <c r="H26" s="17" t="str">
        <f t="shared" si="4"/>
        <v>text</v>
      </c>
      <c r="I26" s="17">
        <f t="shared" si="5"/>
        <v>25</v>
      </c>
      <c r="J26" s="26"/>
      <c r="K26" s="27"/>
      <c r="L26" s="28"/>
      <c r="M26" s="29" t="s">
        <v>954</v>
      </c>
      <c r="P26" s="6"/>
      <c r="Q26" s="6"/>
      <c r="R26" s="6"/>
      <c r="S26" s="6" t="str">
        <f t="shared" si="6"/>
        <v>,shinryo_start_date</v>
      </c>
      <c r="T26" s="6" t="str">
        <f t="shared" si="7"/>
        <v>TEXT</v>
      </c>
      <c r="U26" s="6" t="str">
        <f t="shared" si="8"/>
        <v/>
      </c>
      <c r="V26" s="6" t="str">
        <f t="shared" si="0"/>
        <v/>
      </c>
      <c r="W26" s="6" t="str">
        <f t="shared" si="1"/>
        <v>-- 診療開始日</v>
      </c>
      <c r="X26" s="6"/>
      <c r="AF26" s="42"/>
      <c r="AG26" s="42"/>
      <c r="AH26" s="42"/>
      <c r="AK26" s="22" t="str">
        <f t="shared" si="11"/>
        <v>,shinryo_start_date</v>
      </c>
      <c r="AP26" s="22" t="str">
        <f t="shared" si="9"/>
        <v>,d.shinryo_start_date</v>
      </c>
      <c r="AU26" s="22" t="str">
        <f t="shared" si="10"/>
        <v>,d.shinryo_start_date</v>
      </c>
    </row>
    <row r="27" spans="1:47" s="22" customFormat="1">
      <c r="A27" s="6"/>
      <c r="B27" s="14">
        <f t="shared" si="3"/>
        <v>14</v>
      </c>
      <c r="C27" s="15" t="s">
        <v>969</v>
      </c>
      <c r="D27" s="15" t="s">
        <v>970</v>
      </c>
      <c r="E27" s="17"/>
      <c r="F27" s="16" t="s">
        <v>183</v>
      </c>
      <c r="G27" s="17">
        <v>1</v>
      </c>
      <c r="H27" s="17" t="str">
        <f t="shared" si="4"/>
        <v>text</v>
      </c>
      <c r="I27" s="17">
        <f t="shared" si="5"/>
        <v>4</v>
      </c>
      <c r="J27" s="18"/>
      <c r="K27" s="21"/>
      <c r="L27" s="19"/>
      <c r="M27" s="20"/>
      <c r="P27" s="6"/>
      <c r="Q27" s="6"/>
      <c r="R27" s="6"/>
      <c r="S27" s="6" t="str">
        <f t="shared" si="6"/>
        <v>,tenki_kubun</v>
      </c>
      <c r="T27" s="6" t="str">
        <f t="shared" si="7"/>
        <v>TEXT</v>
      </c>
      <c r="U27" s="6" t="str">
        <f t="shared" si="8"/>
        <v/>
      </c>
      <c r="V27" s="6" t="str">
        <f t="shared" si="0"/>
        <v/>
      </c>
      <c r="W27" s="6" t="str">
        <f t="shared" si="1"/>
        <v>-- 転帰区分</v>
      </c>
      <c r="X27" s="6"/>
      <c r="AF27" s="42"/>
      <c r="AG27" s="42"/>
      <c r="AH27" s="42"/>
      <c r="AK27" s="22" t="str">
        <f t="shared" si="11"/>
        <v>,tenki_kubun</v>
      </c>
      <c r="AP27" s="22" t="str">
        <f t="shared" si="9"/>
        <v>,d.tenki_kubun</v>
      </c>
      <c r="AU27" s="22" t="str">
        <f t="shared" si="10"/>
        <v>,d.tenki_kubun</v>
      </c>
    </row>
    <row r="28" spans="1:47" s="22" customFormat="1">
      <c r="A28" s="6"/>
      <c r="B28" s="14">
        <f t="shared" si="3"/>
        <v>15</v>
      </c>
      <c r="C28" s="15" t="s">
        <v>652</v>
      </c>
      <c r="D28" s="15" t="s">
        <v>971</v>
      </c>
      <c r="E28" s="17"/>
      <c r="F28" s="16" t="s">
        <v>183</v>
      </c>
      <c r="G28" s="17">
        <v>4</v>
      </c>
      <c r="H28" s="17" t="str">
        <f t="shared" si="4"/>
        <v>text</v>
      </c>
      <c r="I28" s="17">
        <f t="shared" si="5"/>
        <v>13</v>
      </c>
      <c r="J28" s="18"/>
      <c r="K28" s="21"/>
      <c r="L28" s="19"/>
      <c r="M28" s="20" t="s">
        <v>1017</v>
      </c>
      <c r="P28" s="6"/>
      <c r="Q28" s="6"/>
      <c r="R28" s="6"/>
      <c r="S28" s="6" t="str">
        <f t="shared" si="6"/>
        <v>,shushoku_code1</v>
      </c>
      <c r="T28" s="6" t="str">
        <f t="shared" si="7"/>
        <v>TEXT</v>
      </c>
      <c r="U28" s="6" t="str">
        <f t="shared" si="8"/>
        <v/>
      </c>
      <c r="V28" s="6" t="str">
        <f t="shared" si="0"/>
        <v/>
      </c>
      <c r="W28" s="6" t="str">
        <f t="shared" si="1"/>
        <v>-- 修飾語コード1</v>
      </c>
      <c r="X28" s="6"/>
      <c r="AF28" s="42"/>
      <c r="AG28" s="42"/>
      <c r="AH28" s="42"/>
      <c r="AK28" s="22" t="str">
        <f t="shared" si="11"/>
        <v>,shushoku_code1</v>
      </c>
      <c r="AP28" s="22" t="str">
        <f t="shared" si="9"/>
        <v>,d.shushoku_code1</v>
      </c>
      <c r="AU28" s="22" t="str">
        <f t="shared" si="10"/>
        <v>,d.shushoku_code1</v>
      </c>
    </row>
    <row r="29" spans="1:47" s="22" customFormat="1">
      <c r="A29" s="6"/>
      <c r="B29" s="14">
        <f t="shared" si="3"/>
        <v>16</v>
      </c>
      <c r="C29" s="25" t="s">
        <v>654</v>
      </c>
      <c r="D29" s="25" t="s">
        <v>972</v>
      </c>
      <c r="E29" s="16"/>
      <c r="F29" s="16" t="s">
        <v>183</v>
      </c>
      <c r="G29" s="16">
        <v>4</v>
      </c>
      <c r="H29" s="17" t="str">
        <f t="shared" si="4"/>
        <v>text</v>
      </c>
      <c r="I29" s="17">
        <f t="shared" si="5"/>
        <v>13</v>
      </c>
      <c r="J29" s="26"/>
      <c r="K29" s="27"/>
      <c r="L29" s="28"/>
      <c r="M29" s="29"/>
      <c r="P29" s="6"/>
      <c r="Q29" s="6"/>
      <c r="R29" s="6"/>
      <c r="S29" s="6" t="str">
        <f t="shared" si="6"/>
        <v>,shushoku_code2</v>
      </c>
      <c r="T29" s="6" t="str">
        <f t="shared" si="7"/>
        <v>TEXT</v>
      </c>
      <c r="U29" s="6" t="str">
        <f t="shared" si="8"/>
        <v/>
      </c>
      <c r="V29" s="6" t="str">
        <f t="shared" si="0"/>
        <v/>
      </c>
      <c r="W29" s="6" t="str">
        <f t="shared" si="1"/>
        <v>-- 修飾語コード2</v>
      </c>
      <c r="X29" s="6"/>
      <c r="AF29" s="42"/>
      <c r="AG29" s="42"/>
      <c r="AH29" s="42"/>
      <c r="AK29" s="22" t="str">
        <f t="shared" si="11"/>
        <v>,shushoku_code2</v>
      </c>
      <c r="AP29" s="22" t="str">
        <f t="shared" si="9"/>
        <v>,d.shushoku_code2</v>
      </c>
      <c r="AU29" s="22" t="str">
        <f t="shared" si="10"/>
        <v>,d.shushoku_code2</v>
      </c>
    </row>
    <row r="30" spans="1:47" s="22" customFormat="1">
      <c r="A30" s="6"/>
      <c r="B30" s="14">
        <f t="shared" si="3"/>
        <v>17</v>
      </c>
      <c r="C30" s="15" t="s">
        <v>656</v>
      </c>
      <c r="D30" s="15" t="s">
        <v>973</v>
      </c>
      <c r="E30" s="17"/>
      <c r="F30" s="16" t="s">
        <v>183</v>
      </c>
      <c r="G30" s="17">
        <v>4</v>
      </c>
      <c r="H30" s="17" t="str">
        <f t="shared" si="4"/>
        <v>text</v>
      </c>
      <c r="I30" s="17">
        <f t="shared" si="5"/>
        <v>13</v>
      </c>
      <c r="J30" s="18"/>
      <c r="K30" s="21"/>
      <c r="L30" s="19"/>
      <c r="M30" s="20"/>
      <c r="P30" s="6"/>
      <c r="Q30" s="6"/>
      <c r="R30" s="6"/>
      <c r="S30" s="6" t="str">
        <f t="shared" si="6"/>
        <v>,shushoku_code3</v>
      </c>
      <c r="T30" s="6" t="str">
        <f t="shared" si="7"/>
        <v>TEXT</v>
      </c>
      <c r="U30" s="6" t="str">
        <f t="shared" si="8"/>
        <v/>
      </c>
      <c r="V30" s="6" t="str">
        <f t="shared" si="0"/>
        <v/>
      </c>
      <c r="W30" s="6" t="str">
        <f t="shared" si="1"/>
        <v>-- 修飾語コード3</v>
      </c>
      <c r="X30" s="6"/>
      <c r="AF30" s="42"/>
      <c r="AG30" s="42"/>
      <c r="AH30" s="42"/>
      <c r="AK30" s="22" t="str">
        <f t="shared" si="11"/>
        <v>,shushoku_code3</v>
      </c>
      <c r="AP30" s="22" t="str">
        <f t="shared" si="9"/>
        <v>,d.shushoku_code3</v>
      </c>
      <c r="AU30" s="22" t="str">
        <f t="shared" si="10"/>
        <v>,d.shushoku_code3</v>
      </c>
    </row>
    <row r="31" spans="1:47" s="22" customFormat="1">
      <c r="A31" s="6"/>
      <c r="B31" s="14">
        <f>ROW()-13</f>
        <v>18</v>
      </c>
      <c r="C31" s="25" t="s">
        <v>658</v>
      </c>
      <c r="D31" s="25" t="s">
        <v>974</v>
      </c>
      <c r="E31" s="16"/>
      <c r="F31" s="16" t="s">
        <v>183</v>
      </c>
      <c r="G31" s="16">
        <v>4</v>
      </c>
      <c r="H31" s="17" t="str">
        <f t="shared" si="4"/>
        <v>text</v>
      </c>
      <c r="I31" s="17">
        <f t="shared" si="5"/>
        <v>13</v>
      </c>
      <c r="J31" s="26"/>
      <c r="K31" s="27"/>
      <c r="L31" s="28"/>
      <c r="M31" s="29"/>
      <c r="P31" s="6"/>
      <c r="Q31" s="6"/>
      <c r="R31" s="6"/>
      <c r="S31" s="6" t="str">
        <f t="shared" si="6"/>
        <v>,shushoku_code4</v>
      </c>
      <c r="T31" s="6" t="str">
        <f t="shared" si="7"/>
        <v>TEXT</v>
      </c>
      <c r="U31" s="6" t="str">
        <f t="shared" si="8"/>
        <v/>
      </c>
      <c r="V31" s="6" t="str">
        <f t="shared" si="0"/>
        <v/>
      </c>
      <c r="W31" s="6" t="str">
        <f t="shared" si="1"/>
        <v>-- 修飾語コード4</v>
      </c>
      <c r="X31" s="6"/>
      <c r="AF31" s="42"/>
      <c r="AG31" s="42"/>
      <c r="AH31" s="42"/>
      <c r="AK31" s="22" t="str">
        <f t="shared" si="11"/>
        <v>,shushoku_code4</v>
      </c>
      <c r="AP31" s="22" t="str">
        <f t="shared" si="9"/>
        <v>,d.shushoku_code4</v>
      </c>
      <c r="AU31" s="22" t="str">
        <f t="shared" si="10"/>
        <v>,d.shushoku_code4</v>
      </c>
    </row>
    <row r="32" spans="1:47" s="22" customFormat="1">
      <c r="A32" s="6"/>
      <c r="B32" s="14">
        <f t="shared" si="3"/>
        <v>19</v>
      </c>
      <c r="C32" s="15" t="s">
        <v>975</v>
      </c>
      <c r="D32" s="15" t="s">
        <v>976</v>
      </c>
      <c r="E32" s="17"/>
      <c r="F32" s="16" t="s">
        <v>183</v>
      </c>
      <c r="G32" s="17">
        <v>4</v>
      </c>
      <c r="H32" s="17" t="str">
        <f t="shared" si="4"/>
        <v>text</v>
      </c>
      <c r="I32" s="17">
        <f t="shared" si="5"/>
        <v>13</v>
      </c>
      <c r="J32" s="18"/>
      <c r="K32" s="21"/>
      <c r="L32" s="19"/>
      <c r="M32" s="20"/>
      <c r="P32" s="6"/>
      <c r="Q32" s="6"/>
      <c r="R32" s="6"/>
      <c r="S32" s="6" t="str">
        <f t="shared" si="6"/>
        <v>,shushoku_code5</v>
      </c>
      <c r="T32" s="6" t="str">
        <f t="shared" si="7"/>
        <v>TEXT</v>
      </c>
      <c r="U32" s="6" t="str">
        <f t="shared" si="8"/>
        <v/>
      </c>
      <c r="V32" s="6" t="str">
        <f t="shared" si="0"/>
        <v/>
      </c>
      <c r="W32" s="6" t="str">
        <f t="shared" si="1"/>
        <v>-- 修飾語コード5</v>
      </c>
      <c r="X32" s="6"/>
      <c r="AF32" s="42"/>
      <c r="AG32" s="42"/>
      <c r="AH32" s="42"/>
      <c r="AK32" s="22" t="str">
        <f t="shared" si="11"/>
        <v>,shushoku_code5</v>
      </c>
      <c r="AP32" s="22" t="str">
        <f t="shared" si="9"/>
        <v>,d.shushoku_code5</v>
      </c>
      <c r="AU32" s="22" t="str">
        <f t="shared" si="10"/>
        <v>,d.shushoku_code5</v>
      </c>
    </row>
    <row r="33" spans="1:47" s="22" customFormat="1">
      <c r="A33" s="6"/>
      <c r="B33" s="14">
        <f t="shared" si="3"/>
        <v>20</v>
      </c>
      <c r="C33" s="25" t="s">
        <v>977</v>
      </c>
      <c r="D33" s="25" t="s">
        <v>978</v>
      </c>
      <c r="E33" s="16"/>
      <c r="F33" s="16" t="s">
        <v>183</v>
      </c>
      <c r="G33" s="16">
        <v>4</v>
      </c>
      <c r="H33" s="17" t="str">
        <f t="shared" si="4"/>
        <v>text</v>
      </c>
      <c r="I33" s="17">
        <f t="shared" si="5"/>
        <v>13</v>
      </c>
      <c r="J33" s="26"/>
      <c r="K33" s="27"/>
      <c r="L33" s="28"/>
      <c r="M33" s="29"/>
      <c r="P33" s="6"/>
      <c r="Q33" s="6"/>
      <c r="R33" s="6"/>
      <c r="S33" s="6" t="str">
        <f t="shared" si="6"/>
        <v>,shushoku_code6</v>
      </c>
      <c r="T33" s="6" t="str">
        <f t="shared" si="7"/>
        <v>TEXT</v>
      </c>
      <c r="U33" s="6" t="str">
        <f t="shared" si="8"/>
        <v/>
      </c>
      <c r="V33" s="6" t="str">
        <f t="shared" si="0"/>
        <v/>
      </c>
      <c r="W33" s="6" t="str">
        <f t="shared" si="1"/>
        <v>-- 修飾語コード6</v>
      </c>
      <c r="X33" s="6"/>
      <c r="AF33" s="42"/>
      <c r="AG33" s="42"/>
      <c r="AH33" s="42"/>
      <c r="AK33" s="22" t="str">
        <f t="shared" si="11"/>
        <v>,shushoku_code6</v>
      </c>
      <c r="AP33" s="22" t="str">
        <f t="shared" si="9"/>
        <v>,d.shushoku_code6</v>
      </c>
      <c r="AU33" s="22" t="str">
        <f t="shared" si="10"/>
        <v>,d.shushoku_code6</v>
      </c>
    </row>
    <row r="34" spans="1:47" s="22" customFormat="1">
      <c r="A34" s="6"/>
      <c r="B34" s="14">
        <f t="shared" si="3"/>
        <v>21</v>
      </c>
      <c r="C34" s="15" t="s">
        <v>979</v>
      </c>
      <c r="D34" s="15" t="s">
        <v>980</v>
      </c>
      <c r="E34" s="17"/>
      <c r="F34" s="16" t="s">
        <v>183</v>
      </c>
      <c r="G34" s="17">
        <v>4</v>
      </c>
      <c r="H34" s="17" t="str">
        <f t="shared" si="4"/>
        <v>text</v>
      </c>
      <c r="I34" s="17">
        <f t="shared" si="5"/>
        <v>13</v>
      </c>
      <c r="J34" s="18"/>
      <c r="K34" s="21"/>
      <c r="L34" s="19"/>
      <c r="M34" s="20"/>
      <c r="P34" s="6"/>
      <c r="Q34" s="6"/>
      <c r="R34" s="6"/>
      <c r="S34" s="6" t="str">
        <f t="shared" si="6"/>
        <v>,shushoku_code7</v>
      </c>
      <c r="T34" s="6" t="str">
        <f t="shared" si="7"/>
        <v>TEXT</v>
      </c>
      <c r="U34" s="6" t="str">
        <f t="shared" si="8"/>
        <v/>
      </c>
      <c r="V34" s="6" t="str">
        <f t="shared" si="0"/>
        <v/>
      </c>
      <c r="W34" s="6" t="str">
        <f t="shared" si="1"/>
        <v>-- 修飾語コード7</v>
      </c>
      <c r="X34" s="6"/>
      <c r="AF34" s="42"/>
      <c r="AG34" s="42"/>
      <c r="AH34" s="42"/>
      <c r="AK34" s="22" t="str">
        <f t="shared" si="11"/>
        <v>,shushoku_code7</v>
      </c>
      <c r="AP34" s="22" t="str">
        <f t="shared" si="9"/>
        <v>,d.shushoku_code7</v>
      </c>
      <c r="AU34" s="22" t="str">
        <f t="shared" si="10"/>
        <v>,d.shushoku_code7</v>
      </c>
    </row>
    <row r="35" spans="1:47" s="22" customFormat="1">
      <c r="A35" s="6"/>
      <c r="B35" s="14">
        <f>ROW()-13</f>
        <v>22</v>
      </c>
      <c r="C35" s="25" t="s">
        <v>981</v>
      </c>
      <c r="D35" s="25" t="s">
        <v>982</v>
      </c>
      <c r="E35" s="16"/>
      <c r="F35" s="16" t="s">
        <v>183</v>
      </c>
      <c r="G35" s="16">
        <v>4</v>
      </c>
      <c r="H35" s="17" t="str">
        <f t="shared" si="4"/>
        <v>text</v>
      </c>
      <c r="I35" s="17">
        <f t="shared" si="5"/>
        <v>13</v>
      </c>
      <c r="J35" s="26"/>
      <c r="K35" s="27"/>
      <c r="L35" s="28"/>
      <c r="M35" s="29"/>
      <c r="P35" s="6"/>
      <c r="Q35" s="6"/>
      <c r="R35" s="6"/>
      <c r="S35" s="6" t="str">
        <f t="shared" si="6"/>
        <v>,shushoku_code8</v>
      </c>
      <c r="T35" s="6" t="str">
        <f t="shared" si="7"/>
        <v>TEXT</v>
      </c>
      <c r="U35" s="6" t="str">
        <f t="shared" si="8"/>
        <v/>
      </c>
      <c r="V35" s="6" t="str">
        <f t="shared" si="0"/>
        <v/>
      </c>
      <c r="W35" s="6" t="str">
        <f t="shared" si="1"/>
        <v>-- 修飾語コード8</v>
      </c>
      <c r="X35" s="6"/>
      <c r="AF35" s="42"/>
      <c r="AG35" s="42"/>
      <c r="AH35" s="42"/>
      <c r="AK35" s="22" t="str">
        <f t="shared" si="11"/>
        <v>,shushoku_code8</v>
      </c>
      <c r="AP35" s="22" t="str">
        <f t="shared" si="9"/>
        <v>,d.shushoku_code8</v>
      </c>
      <c r="AU35" s="22" t="str">
        <f t="shared" si="10"/>
        <v>,d.shushoku_code8</v>
      </c>
    </row>
    <row r="36" spans="1:47" s="22" customFormat="1">
      <c r="A36" s="6"/>
      <c r="B36" s="14">
        <f t="shared" si="3"/>
        <v>23</v>
      </c>
      <c r="C36" s="15" t="s">
        <v>983</v>
      </c>
      <c r="D36" s="15" t="s">
        <v>984</v>
      </c>
      <c r="E36" s="17"/>
      <c r="F36" s="16" t="s">
        <v>183</v>
      </c>
      <c r="G36" s="17">
        <v>4</v>
      </c>
      <c r="H36" s="17" t="str">
        <f t="shared" si="4"/>
        <v>text</v>
      </c>
      <c r="I36" s="17">
        <f t="shared" si="5"/>
        <v>13</v>
      </c>
      <c r="J36" s="18"/>
      <c r="K36" s="21"/>
      <c r="L36" s="19"/>
      <c r="M36" s="20"/>
      <c r="P36" s="6"/>
      <c r="Q36" s="6"/>
      <c r="R36" s="6"/>
      <c r="S36" s="6" t="str">
        <f t="shared" si="6"/>
        <v>,shushoku_code9</v>
      </c>
      <c r="T36" s="6" t="str">
        <f t="shared" si="7"/>
        <v>TEXT</v>
      </c>
      <c r="U36" s="6" t="str">
        <f t="shared" si="8"/>
        <v/>
      </c>
      <c r="V36" s="6" t="str">
        <f t="shared" si="0"/>
        <v/>
      </c>
      <c r="W36" s="6" t="str">
        <f t="shared" si="1"/>
        <v>-- 修飾語コード9</v>
      </c>
      <c r="X36" s="6"/>
      <c r="AF36" s="42"/>
      <c r="AG36" s="42"/>
      <c r="AH36" s="42"/>
      <c r="AK36" s="22" t="str">
        <f t="shared" si="11"/>
        <v>,shushoku_code9</v>
      </c>
      <c r="AP36" s="22" t="str">
        <f t="shared" si="9"/>
        <v>,d.shushoku_code9</v>
      </c>
      <c r="AU36" s="22" t="str">
        <f t="shared" si="10"/>
        <v>,d.shushoku_code9</v>
      </c>
    </row>
    <row r="37" spans="1:47" s="22" customFormat="1">
      <c r="A37" s="6"/>
      <c r="B37" s="14">
        <f t="shared" si="3"/>
        <v>24</v>
      </c>
      <c r="C37" s="15" t="s">
        <v>985</v>
      </c>
      <c r="D37" s="15" t="s">
        <v>986</v>
      </c>
      <c r="E37" s="17"/>
      <c r="F37" s="16" t="s">
        <v>183</v>
      </c>
      <c r="G37" s="17">
        <v>4</v>
      </c>
      <c r="H37" s="17" t="str">
        <f t="shared" si="4"/>
        <v>text</v>
      </c>
      <c r="I37" s="17">
        <f t="shared" si="5"/>
        <v>13</v>
      </c>
      <c r="J37" s="18"/>
      <c r="K37" s="21"/>
      <c r="L37" s="19"/>
      <c r="M37" s="20"/>
      <c r="P37" s="6"/>
      <c r="Q37" s="6"/>
      <c r="R37" s="6"/>
      <c r="S37" s="6" t="str">
        <f t="shared" si="6"/>
        <v>,shushoku_code10</v>
      </c>
      <c r="T37" s="6" t="str">
        <f t="shared" si="7"/>
        <v>TEXT</v>
      </c>
      <c r="U37" s="6" t="str">
        <f t="shared" si="8"/>
        <v/>
      </c>
      <c r="V37" s="6" t="str">
        <f t="shared" si="0"/>
        <v/>
      </c>
      <c r="W37" s="6" t="str">
        <f t="shared" si="1"/>
        <v>-- 修飾語コード10</v>
      </c>
      <c r="X37" s="6"/>
      <c r="AF37" s="42"/>
      <c r="AG37" s="42"/>
      <c r="AH37" s="42"/>
      <c r="AK37" s="22" t="str">
        <f t="shared" si="11"/>
        <v>,shushoku_code10</v>
      </c>
      <c r="AP37" s="22" t="str">
        <f t="shared" si="9"/>
        <v>,d.shushoku_code10</v>
      </c>
      <c r="AU37" s="22" t="str">
        <f t="shared" si="10"/>
        <v>,d.shushoku_code10</v>
      </c>
    </row>
    <row r="38" spans="1:47" s="22" customFormat="1">
      <c r="A38" s="6"/>
      <c r="B38" s="14">
        <f t="shared" si="3"/>
        <v>25</v>
      </c>
      <c r="C38" s="25" t="s">
        <v>987</v>
      </c>
      <c r="D38" s="25" t="s">
        <v>988</v>
      </c>
      <c r="E38" s="16"/>
      <c r="F38" s="16" t="s">
        <v>183</v>
      </c>
      <c r="G38" s="16">
        <v>4</v>
      </c>
      <c r="H38" s="17" t="str">
        <f t="shared" si="4"/>
        <v>text</v>
      </c>
      <c r="I38" s="17">
        <f t="shared" si="5"/>
        <v>13</v>
      </c>
      <c r="J38" s="26"/>
      <c r="K38" s="27"/>
      <c r="L38" s="28"/>
      <c r="M38" s="29"/>
      <c r="P38" s="6"/>
      <c r="Q38" s="6"/>
      <c r="R38" s="6"/>
      <c r="S38" s="6" t="str">
        <f t="shared" si="6"/>
        <v>,shushoku_code11</v>
      </c>
      <c r="T38" s="6" t="str">
        <f t="shared" si="7"/>
        <v>TEXT</v>
      </c>
      <c r="U38" s="6" t="str">
        <f t="shared" si="8"/>
        <v/>
      </c>
      <c r="V38" s="6" t="str">
        <f t="shared" si="0"/>
        <v/>
      </c>
      <c r="W38" s="6" t="str">
        <f t="shared" si="1"/>
        <v>-- 修飾語コード11</v>
      </c>
      <c r="X38" s="6"/>
      <c r="AF38" s="42"/>
      <c r="AG38" s="42"/>
      <c r="AH38" s="42"/>
      <c r="AK38" s="22" t="str">
        <f t="shared" si="11"/>
        <v>,shushoku_code11</v>
      </c>
      <c r="AP38" s="22" t="str">
        <f t="shared" si="9"/>
        <v>,d.shushoku_code11</v>
      </c>
      <c r="AU38" s="22" t="str">
        <f t="shared" si="10"/>
        <v>,d.shushoku_code11</v>
      </c>
    </row>
    <row r="39" spans="1:47" s="22" customFormat="1">
      <c r="A39" s="6"/>
      <c r="B39" s="14">
        <f t="shared" si="3"/>
        <v>26</v>
      </c>
      <c r="C39" s="15" t="s">
        <v>989</v>
      </c>
      <c r="D39" s="15" t="s">
        <v>990</v>
      </c>
      <c r="E39" s="17"/>
      <c r="F39" s="16" t="s">
        <v>183</v>
      </c>
      <c r="G39" s="17">
        <v>4</v>
      </c>
      <c r="H39" s="17" t="str">
        <f t="shared" si="4"/>
        <v>text</v>
      </c>
      <c r="I39" s="17">
        <f t="shared" si="5"/>
        <v>13</v>
      </c>
      <c r="J39" s="18"/>
      <c r="K39" s="21"/>
      <c r="L39" s="19"/>
      <c r="M39" s="20"/>
      <c r="P39" s="6"/>
      <c r="Q39" s="6"/>
      <c r="R39" s="6"/>
      <c r="S39" s="6" t="str">
        <f t="shared" si="6"/>
        <v>,shushoku_code12</v>
      </c>
      <c r="T39" s="6" t="str">
        <f t="shared" si="7"/>
        <v>TEXT</v>
      </c>
      <c r="U39" s="6" t="str">
        <f t="shared" si="8"/>
        <v/>
      </c>
      <c r="V39" s="6" t="str">
        <f t="shared" si="0"/>
        <v/>
      </c>
      <c r="W39" s="6" t="str">
        <f t="shared" si="1"/>
        <v>-- 修飾語コード12</v>
      </c>
      <c r="X39" s="6"/>
      <c r="AF39" s="42"/>
      <c r="AG39" s="42"/>
      <c r="AH39" s="42"/>
      <c r="AK39" s="22" t="str">
        <f t="shared" si="11"/>
        <v>,shushoku_code12</v>
      </c>
      <c r="AP39" s="22" t="str">
        <f t="shared" si="9"/>
        <v>,d.shushoku_code12</v>
      </c>
      <c r="AU39" s="22" t="str">
        <f t="shared" si="10"/>
        <v>,d.shushoku_code12</v>
      </c>
    </row>
    <row r="40" spans="1:47" s="22" customFormat="1">
      <c r="A40" s="6"/>
      <c r="B40" s="14">
        <f>ROW()-13</f>
        <v>27</v>
      </c>
      <c r="C40" s="25" t="s">
        <v>991</v>
      </c>
      <c r="D40" s="25" t="s">
        <v>992</v>
      </c>
      <c r="E40" s="16"/>
      <c r="F40" s="16" t="s">
        <v>183</v>
      </c>
      <c r="G40" s="16">
        <v>4</v>
      </c>
      <c r="H40" s="17" t="str">
        <f t="shared" si="4"/>
        <v>text</v>
      </c>
      <c r="I40" s="17">
        <f t="shared" si="5"/>
        <v>13</v>
      </c>
      <c r="J40" s="26"/>
      <c r="K40" s="27"/>
      <c r="L40" s="28"/>
      <c r="M40" s="29"/>
      <c r="P40" s="6"/>
      <c r="Q40" s="6"/>
      <c r="R40" s="6"/>
      <c r="S40" s="6" t="str">
        <f t="shared" si="6"/>
        <v>,shushoku_code13</v>
      </c>
      <c r="T40" s="6" t="str">
        <f t="shared" si="7"/>
        <v>TEXT</v>
      </c>
      <c r="U40" s="6" t="str">
        <f t="shared" si="8"/>
        <v/>
      </c>
      <c r="V40" s="6" t="str">
        <f t="shared" si="0"/>
        <v/>
      </c>
      <c r="W40" s="6" t="str">
        <f t="shared" si="1"/>
        <v>-- 修飾語コード13</v>
      </c>
      <c r="X40" s="6"/>
      <c r="AF40" s="42"/>
      <c r="AG40" s="42"/>
      <c r="AH40" s="42"/>
      <c r="AK40" s="22" t="str">
        <f t="shared" si="11"/>
        <v>,shushoku_code13</v>
      </c>
      <c r="AP40" s="22" t="str">
        <f t="shared" si="9"/>
        <v>,d.shushoku_code13</v>
      </c>
      <c r="AU40" s="22" t="str">
        <f t="shared" si="10"/>
        <v>,d.shushoku_code13</v>
      </c>
    </row>
    <row r="41" spans="1:47" s="22" customFormat="1">
      <c r="A41" s="6"/>
      <c r="B41" s="14">
        <f t="shared" si="3"/>
        <v>28</v>
      </c>
      <c r="C41" s="15" t="s">
        <v>993</v>
      </c>
      <c r="D41" s="15" t="s">
        <v>994</v>
      </c>
      <c r="E41" s="17"/>
      <c r="F41" s="16" t="s">
        <v>183</v>
      </c>
      <c r="G41" s="17">
        <v>4</v>
      </c>
      <c r="H41" s="17" t="str">
        <f t="shared" si="4"/>
        <v>text</v>
      </c>
      <c r="I41" s="17">
        <f t="shared" si="5"/>
        <v>13</v>
      </c>
      <c r="J41" s="18"/>
      <c r="K41" s="21"/>
      <c r="L41" s="19"/>
      <c r="M41" s="20"/>
      <c r="P41" s="6"/>
      <c r="Q41" s="6"/>
      <c r="R41" s="6"/>
      <c r="S41" s="6" t="str">
        <f t="shared" si="6"/>
        <v>,shushoku_code14</v>
      </c>
      <c r="T41" s="6" t="str">
        <f t="shared" si="7"/>
        <v>TEXT</v>
      </c>
      <c r="U41" s="6" t="str">
        <f t="shared" si="8"/>
        <v/>
      </c>
      <c r="V41" s="6" t="str">
        <f t="shared" si="0"/>
        <v/>
      </c>
      <c r="W41" s="6" t="str">
        <f t="shared" si="1"/>
        <v>-- 修飾語コード14</v>
      </c>
      <c r="X41" s="6"/>
      <c r="AF41" s="42"/>
      <c r="AG41" s="42"/>
      <c r="AH41" s="42"/>
      <c r="AK41" s="22" t="str">
        <f t="shared" si="11"/>
        <v>,shushoku_code14</v>
      </c>
      <c r="AP41" s="22" t="str">
        <f t="shared" si="9"/>
        <v>,d.shushoku_code14</v>
      </c>
      <c r="AU41" s="22" t="str">
        <f t="shared" si="10"/>
        <v>,d.shushoku_code14</v>
      </c>
    </row>
    <row r="42" spans="1:47" s="22" customFormat="1">
      <c r="A42" s="6"/>
      <c r="B42" s="14">
        <f t="shared" si="3"/>
        <v>29</v>
      </c>
      <c r="C42" s="25" t="s">
        <v>995</v>
      </c>
      <c r="D42" s="25" t="s">
        <v>996</v>
      </c>
      <c r="E42" s="16"/>
      <c r="F42" s="16" t="s">
        <v>183</v>
      </c>
      <c r="G42" s="16">
        <v>4</v>
      </c>
      <c r="H42" s="17" t="str">
        <f t="shared" si="4"/>
        <v>text</v>
      </c>
      <c r="I42" s="17">
        <f t="shared" si="5"/>
        <v>13</v>
      </c>
      <c r="J42" s="26"/>
      <c r="K42" s="27"/>
      <c r="L42" s="28"/>
      <c r="M42" s="29"/>
      <c r="P42" s="6"/>
      <c r="Q42" s="6"/>
      <c r="R42" s="6"/>
      <c r="S42" s="6" t="str">
        <f t="shared" si="6"/>
        <v>,shushoku_code15</v>
      </c>
      <c r="T42" s="6" t="str">
        <f t="shared" si="7"/>
        <v>TEXT</v>
      </c>
      <c r="U42" s="6" t="str">
        <f t="shared" si="8"/>
        <v/>
      </c>
      <c r="V42" s="6" t="str">
        <f t="shared" si="0"/>
        <v/>
      </c>
      <c r="W42" s="6" t="str">
        <f t="shared" si="1"/>
        <v>-- 修飾語コード15</v>
      </c>
      <c r="X42" s="6"/>
      <c r="AF42" s="42"/>
      <c r="AG42" s="42"/>
      <c r="AH42" s="42"/>
      <c r="AK42" s="22" t="str">
        <f t="shared" si="11"/>
        <v>,shushoku_code15</v>
      </c>
      <c r="AP42" s="22" t="str">
        <f t="shared" si="9"/>
        <v>,d.shushoku_code15</v>
      </c>
      <c r="AU42" s="22" t="str">
        <f t="shared" si="10"/>
        <v>,d.shushoku_code15</v>
      </c>
    </row>
    <row r="43" spans="1:47" s="22" customFormat="1">
      <c r="A43" s="6"/>
      <c r="B43" s="14">
        <f t="shared" si="3"/>
        <v>30</v>
      </c>
      <c r="C43" s="15" t="s">
        <v>997</v>
      </c>
      <c r="D43" s="15" t="s">
        <v>998</v>
      </c>
      <c r="E43" s="17"/>
      <c r="F43" s="16" t="s">
        <v>183</v>
      </c>
      <c r="G43" s="17">
        <v>4</v>
      </c>
      <c r="H43" s="17" t="str">
        <f t="shared" si="4"/>
        <v>text</v>
      </c>
      <c r="I43" s="17">
        <f t="shared" si="5"/>
        <v>13</v>
      </c>
      <c r="J43" s="18"/>
      <c r="K43" s="21"/>
      <c r="L43" s="19"/>
      <c r="M43" s="20"/>
      <c r="P43" s="6"/>
      <c r="Q43" s="6"/>
      <c r="R43" s="6"/>
      <c r="S43" s="6" t="str">
        <f t="shared" si="6"/>
        <v>,shushoku_code16</v>
      </c>
      <c r="T43" s="6" t="str">
        <f t="shared" si="7"/>
        <v>TEXT</v>
      </c>
      <c r="U43" s="6" t="str">
        <f t="shared" si="8"/>
        <v/>
      </c>
      <c r="V43" s="6" t="str">
        <f t="shared" si="0"/>
        <v/>
      </c>
      <c r="W43" s="6" t="str">
        <f t="shared" si="1"/>
        <v>-- 修飾語コード16</v>
      </c>
      <c r="X43" s="6"/>
      <c r="AF43" s="42"/>
      <c r="AG43" s="42"/>
      <c r="AH43" s="42"/>
      <c r="AK43" s="22" t="str">
        <f t="shared" si="11"/>
        <v>,shushoku_code16</v>
      </c>
      <c r="AP43" s="22" t="str">
        <f t="shared" si="9"/>
        <v>,d.shushoku_code16</v>
      </c>
      <c r="AU43" s="22" t="str">
        <f t="shared" si="10"/>
        <v>,d.shushoku_code16</v>
      </c>
    </row>
    <row r="44" spans="1:47" s="22" customFormat="1">
      <c r="A44" s="6"/>
      <c r="B44" s="14">
        <f>ROW()-13</f>
        <v>31</v>
      </c>
      <c r="C44" s="25" t="s">
        <v>999</v>
      </c>
      <c r="D44" s="25" t="s">
        <v>1000</v>
      </c>
      <c r="E44" s="16"/>
      <c r="F44" s="16" t="s">
        <v>183</v>
      </c>
      <c r="G44" s="16">
        <v>4</v>
      </c>
      <c r="H44" s="17" t="str">
        <f t="shared" si="4"/>
        <v>text</v>
      </c>
      <c r="I44" s="17">
        <f t="shared" si="5"/>
        <v>13</v>
      </c>
      <c r="J44" s="26"/>
      <c r="K44" s="27"/>
      <c r="L44" s="28"/>
      <c r="M44" s="29"/>
      <c r="P44" s="6"/>
      <c r="Q44" s="6"/>
      <c r="R44" s="6"/>
      <c r="S44" s="6" t="str">
        <f t="shared" si="6"/>
        <v>,shushoku_code17</v>
      </c>
      <c r="T44" s="6" t="str">
        <f t="shared" si="7"/>
        <v>TEXT</v>
      </c>
      <c r="U44" s="6" t="str">
        <f t="shared" si="8"/>
        <v/>
      </c>
      <c r="V44" s="6" t="str">
        <f t="shared" si="0"/>
        <v/>
      </c>
      <c r="W44" s="6" t="str">
        <f t="shared" si="1"/>
        <v>-- 修飾語コード17</v>
      </c>
      <c r="X44" s="6"/>
      <c r="AF44" s="42"/>
      <c r="AG44" s="42"/>
      <c r="AH44" s="42"/>
      <c r="AK44" s="22" t="str">
        <f t="shared" si="11"/>
        <v>,shushoku_code17</v>
      </c>
      <c r="AP44" s="22" t="str">
        <f t="shared" si="9"/>
        <v>,d.shushoku_code17</v>
      </c>
      <c r="AU44" s="22" t="str">
        <f t="shared" si="10"/>
        <v>,d.shushoku_code17</v>
      </c>
    </row>
    <row r="45" spans="1:47" s="22" customFormat="1">
      <c r="A45" s="6"/>
      <c r="B45" s="14">
        <f t="shared" si="3"/>
        <v>32</v>
      </c>
      <c r="C45" s="15" t="s">
        <v>1001</v>
      </c>
      <c r="D45" s="15" t="s">
        <v>1002</v>
      </c>
      <c r="E45" s="17"/>
      <c r="F45" s="16" t="s">
        <v>183</v>
      </c>
      <c r="G45" s="17">
        <v>4</v>
      </c>
      <c r="H45" s="17" t="str">
        <f t="shared" si="4"/>
        <v>text</v>
      </c>
      <c r="I45" s="17">
        <f t="shared" si="5"/>
        <v>13</v>
      </c>
      <c r="J45" s="18"/>
      <c r="K45" s="21"/>
      <c r="L45" s="19"/>
      <c r="M45" s="20"/>
      <c r="P45" s="6"/>
      <c r="Q45" s="6"/>
      <c r="R45" s="6"/>
      <c r="S45" s="6" t="str">
        <f t="shared" si="6"/>
        <v>,shushoku_code18</v>
      </c>
      <c r="T45" s="6" t="str">
        <f t="shared" si="7"/>
        <v>TEXT</v>
      </c>
      <c r="U45" s="6" t="str">
        <f t="shared" si="8"/>
        <v/>
      </c>
      <c r="V45" s="6" t="str">
        <f t="shared" si="0"/>
        <v/>
      </c>
      <c r="W45" s="6" t="str">
        <f t="shared" si="1"/>
        <v>-- 修飾語コード18</v>
      </c>
      <c r="X45" s="6"/>
      <c r="AF45" s="42"/>
      <c r="AG45" s="42"/>
      <c r="AH45" s="42"/>
      <c r="AK45" s="22" t="str">
        <f t="shared" si="11"/>
        <v>,shushoku_code18</v>
      </c>
      <c r="AP45" s="22" t="str">
        <f t="shared" si="9"/>
        <v>,d.shushoku_code18</v>
      </c>
      <c r="AU45" s="22" t="str">
        <f t="shared" si="10"/>
        <v>,d.shushoku_code18</v>
      </c>
    </row>
    <row r="46" spans="1:47" s="22" customFormat="1">
      <c r="A46" s="6"/>
      <c r="B46" s="14">
        <f>ROW()-13</f>
        <v>33</v>
      </c>
      <c r="C46" s="25" t="s">
        <v>1003</v>
      </c>
      <c r="D46" s="25" t="s">
        <v>1004</v>
      </c>
      <c r="E46" s="16"/>
      <c r="F46" s="16" t="s">
        <v>183</v>
      </c>
      <c r="G46" s="16">
        <v>4</v>
      </c>
      <c r="H46" s="17" t="str">
        <f t="shared" si="4"/>
        <v>text</v>
      </c>
      <c r="I46" s="17">
        <f t="shared" si="5"/>
        <v>13</v>
      </c>
      <c r="J46" s="26"/>
      <c r="K46" s="27"/>
      <c r="L46" s="28"/>
      <c r="M46" s="29"/>
      <c r="P46" s="6"/>
      <c r="Q46" s="6"/>
      <c r="R46" s="6"/>
      <c r="S46" s="6" t="str">
        <f t="shared" si="6"/>
        <v>,shushoku_code19</v>
      </c>
      <c r="T46" s="6" t="str">
        <f t="shared" si="7"/>
        <v>TEXT</v>
      </c>
      <c r="U46" s="6" t="str">
        <f t="shared" si="8"/>
        <v/>
      </c>
      <c r="V46" s="6" t="str">
        <f t="shared" si="0"/>
        <v/>
      </c>
      <c r="W46" s="6" t="str">
        <f t="shared" si="1"/>
        <v>-- 修飾語コード19</v>
      </c>
      <c r="X46" s="6"/>
      <c r="AF46" s="42"/>
      <c r="AG46" s="42"/>
      <c r="AH46" s="42"/>
      <c r="AK46" s="22" t="str">
        <f t="shared" si="11"/>
        <v>,shushoku_code19</v>
      </c>
      <c r="AP46" s="22" t="str">
        <f t="shared" si="9"/>
        <v>,d.shushoku_code19</v>
      </c>
      <c r="AU46" s="22" t="str">
        <f t="shared" si="10"/>
        <v>,d.shushoku_code19</v>
      </c>
    </row>
    <row r="47" spans="1:47" s="22" customFormat="1">
      <c r="A47" s="6"/>
      <c r="B47" s="14">
        <f>ROW()-13</f>
        <v>34</v>
      </c>
      <c r="C47" s="25" t="s">
        <v>1005</v>
      </c>
      <c r="D47" s="25" t="s">
        <v>1006</v>
      </c>
      <c r="E47" s="16"/>
      <c r="F47" s="16" t="s">
        <v>183</v>
      </c>
      <c r="G47" s="16">
        <v>4</v>
      </c>
      <c r="H47" s="17" t="str">
        <f t="shared" si="4"/>
        <v>text</v>
      </c>
      <c r="I47" s="17">
        <f t="shared" si="5"/>
        <v>13</v>
      </c>
      <c r="J47" s="26"/>
      <c r="K47" s="27"/>
      <c r="L47" s="28"/>
      <c r="M47" s="29"/>
      <c r="P47" s="6"/>
      <c r="Q47" s="6"/>
      <c r="R47" s="6"/>
      <c r="S47" s="6" t="str">
        <f t="shared" si="6"/>
        <v>,shushoku_code20</v>
      </c>
      <c r="T47" s="6" t="str">
        <f t="shared" si="7"/>
        <v>TEXT</v>
      </c>
      <c r="U47" s="6" t="str">
        <f t="shared" si="8"/>
        <v/>
      </c>
      <c r="V47" s="6" t="str">
        <f t="shared" si="0"/>
        <v/>
      </c>
      <c r="W47" s="6" t="str">
        <f t="shared" si="1"/>
        <v>-- 修飾語コード20</v>
      </c>
      <c r="X47" s="6"/>
      <c r="AF47" s="42"/>
      <c r="AG47" s="42"/>
      <c r="AH47" s="42"/>
      <c r="AK47" s="22" t="str">
        <f t="shared" si="11"/>
        <v>,shushoku_code20</v>
      </c>
      <c r="AP47" s="22" t="str">
        <f t="shared" si="9"/>
        <v>,d.shushoku_code20</v>
      </c>
      <c r="AU47" s="22" t="str">
        <f t="shared" si="10"/>
        <v>,d.shushoku_code20</v>
      </c>
    </row>
    <row r="48" spans="1:47" s="22" customFormat="1">
      <c r="A48" s="6"/>
      <c r="B48" s="14">
        <f t="shared" si="3"/>
        <v>35</v>
      </c>
      <c r="C48" s="15" t="s">
        <v>1007</v>
      </c>
      <c r="D48" s="15" t="s">
        <v>1008</v>
      </c>
      <c r="E48" s="17"/>
      <c r="F48" s="16" t="s">
        <v>183</v>
      </c>
      <c r="G48" s="17">
        <v>20</v>
      </c>
      <c r="H48" s="17" t="str">
        <f t="shared" si="4"/>
        <v>text</v>
      </c>
      <c r="I48" s="17">
        <f t="shared" si="5"/>
        <v>61</v>
      </c>
      <c r="J48" s="18"/>
      <c r="K48" s="21"/>
      <c r="L48" s="19"/>
      <c r="M48" s="20"/>
      <c r="P48" s="6"/>
      <c r="Q48" s="6"/>
      <c r="R48" s="6"/>
      <c r="S48" s="6" t="str">
        <f t="shared" si="6"/>
        <v>,shobyo_name</v>
      </c>
      <c r="T48" s="6" t="str">
        <f t="shared" si="7"/>
        <v>TEXT</v>
      </c>
      <c r="U48" s="6" t="str">
        <f t="shared" si="8"/>
        <v/>
      </c>
      <c r="V48" s="6" t="str">
        <f t="shared" si="0"/>
        <v/>
      </c>
      <c r="W48" s="6" t="str">
        <f t="shared" si="1"/>
        <v>-- 傷病名称</v>
      </c>
      <c r="X48" s="6"/>
      <c r="AF48" s="42"/>
      <c r="AG48" s="42"/>
      <c r="AH48" s="42"/>
      <c r="AK48" s="22" t="str">
        <f t="shared" si="11"/>
        <v>,shobyo_name</v>
      </c>
      <c r="AP48" s="22" t="str">
        <f t="shared" si="9"/>
        <v>,d.shobyo_name</v>
      </c>
      <c r="AU48" s="22" t="str">
        <f t="shared" si="10"/>
        <v>,d.shobyo_name</v>
      </c>
    </row>
    <row r="49" spans="1:47" s="22" customFormat="1">
      <c r="A49" s="6"/>
      <c r="B49" s="14">
        <f t="shared" si="3"/>
        <v>36</v>
      </c>
      <c r="C49" s="15" t="s">
        <v>1009</v>
      </c>
      <c r="D49" s="15" t="s">
        <v>1010</v>
      </c>
      <c r="E49" s="17"/>
      <c r="F49" s="16" t="s">
        <v>183</v>
      </c>
      <c r="G49" s="17">
        <v>2</v>
      </c>
      <c r="H49" s="17" t="str">
        <f t="shared" si="4"/>
        <v>text</v>
      </c>
      <c r="I49" s="17">
        <f t="shared" si="5"/>
        <v>7</v>
      </c>
      <c r="J49" s="18"/>
      <c r="K49" s="21"/>
      <c r="L49" s="19"/>
      <c r="M49" s="20"/>
      <c r="P49" s="6"/>
      <c r="Q49" s="6"/>
      <c r="R49" s="6"/>
      <c r="S49" s="6" t="str">
        <f t="shared" si="6"/>
        <v>,main_shobyo_code</v>
      </c>
      <c r="T49" s="6" t="str">
        <f t="shared" si="7"/>
        <v>TEXT</v>
      </c>
      <c r="U49" s="6" t="str">
        <f t="shared" si="8"/>
        <v/>
      </c>
      <c r="V49" s="6" t="str">
        <f t="shared" si="0"/>
        <v/>
      </c>
      <c r="W49" s="6" t="str">
        <f t="shared" si="1"/>
        <v>-- 主傷病</v>
      </c>
      <c r="X49" s="6"/>
      <c r="AF49" s="42"/>
      <c r="AG49" s="42"/>
      <c r="AH49" s="42"/>
      <c r="AK49" s="22" t="str">
        <f t="shared" si="11"/>
        <v>,main_shobyo_code</v>
      </c>
      <c r="AP49" s="22" t="str">
        <f t="shared" si="9"/>
        <v>,d.main_shobyo_code</v>
      </c>
      <c r="AU49" s="22" t="str">
        <f t="shared" si="10"/>
        <v>,d.main_shobyo_code</v>
      </c>
    </row>
    <row r="50" spans="1:47" s="22" customFormat="1" ht="18.75" customHeight="1" thickBot="1">
      <c r="A50" s="6"/>
      <c r="B50" s="30">
        <f>ROW()-13</f>
        <v>37</v>
      </c>
      <c r="C50" s="31" t="s">
        <v>1011</v>
      </c>
      <c r="D50" s="31" t="s">
        <v>1012</v>
      </c>
      <c r="E50" s="23"/>
      <c r="F50" s="23" t="s">
        <v>183</v>
      </c>
      <c r="G50" s="23">
        <v>20</v>
      </c>
      <c r="H50" s="23" t="str">
        <f t="shared" si="4"/>
        <v>text</v>
      </c>
      <c r="I50" s="23">
        <f t="shared" si="5"/>
        <v>61</v>
      </c>
      <c r="J50" s="32"/>
      <c r="K50" s="33"/>
      <c r="L50" s="34"/>
      <c r="M50" s="35"/>
      <c r="P50" s="6"/>
      <c r="Q50" s="6"/>
      <c r="R50" s="6"/>
      <c r="S50" s="6" t="str">
        <f t="shared" si="6"/>
        <v>,hosoku_comment</v>
      </c>
      <c r="T50" s="6" t="str">
        <f t="shared" si="7"/>
        <v>TEXT</v>
      </c>
      <c r="U50" s="6" t="str">
        <f t="shared" si="8"/>
        <v/>
      </c>
      <c r="V50" s="6" t="str">
        <f t="shared" si="0"/>
        <v/>
      </c>
      <c r="W50" s="6" t="str">
        <f t="shared" si="1"/>
        <v>-- 補足コメント</v>
      </c>
      <c r="X50" s="6"/>
      <c r="AF50" s="42"/>
      <c r="AG50" s="42"/>
      <c r="AH50" s="42"/>
      <c r="AK50" s="22" t="str">
        <f t="shared" si="11"/>
        <v>,hosoku_comment</v>
      </c>
      <c r="AP50" s="22" t="str">
        <f t="shared" si="9"/>
        <v>,d.hosoku_comment</v>
      </c>
      <c r="AU50" s="22" t="str">
        <f t="shared" si="10"/>
        <v>,d.hosoku_comment</v>
      </c>
    </row>
    <row r="51" spans="1:47">
      <c r="P51" s="22"/>
      <c r="R51" s="6" t="s">
        <v>175</v>
      </c>
      <c r="Y51" s="22"/>
      <c r="Z51" s="22"/>
      <c r="AA51" s="22"/>
      <c r="AB51" s="22"/>
      <c r="AJ51" s="6" t="s">
        <v>476</v>
      </c>
      <c r="AO51" s="6" t="s">
        <v>476</v>
      </c>
      <c r="AT51" s="6" t="s">
        <v>476</v>
      </c>
    </row>
    <row r="52" spans="1:47">
      <c r="A52" s="22"/>
      <c r="P52" s="22"/>
      <c r="Y52" s="22"/>
      <c r="Z52" s="22"/>
      <c r="AA52" s="22"/>
      <c r="AB52" s="22"/>
      <c r="AK52" s="6" t="str">
        <f>AK$11&amp;"."&amp;SUBSTITUTE($D$8,"merge","dwh")</f>
        <v>milscm2.dwh_receiptc_sy</v>
      </c>
      <c r="AP52" s="6" t="str">
        <f>"(select * from "&amp;$AP$11&amp;"."&amp;SUBSTITUTE($D$8,"merge","dwh")&amp;" where facility_id = '%(facility_id)s') d "</f>
        <v xml:space="preserve">(select * from milscm22.dwh_receiptc_sy where facility_id = '%(facility_id)s') d </v>
      </c>
      <c r="AU52" s="6" t="str">
        <f>"(select * from "&amp;$AU$11&amp;"."&amp;SUBSTITUTE($D$8,"merge","dwh")&amp;" where facility_id = '%(facility_id)s') d "</f>
        <v xml:space="preserve">(select * from milscm12.dwh_receiptc_sy where facility_id = '%(facility_id)s') d </v>
      </c>
    </row>
    <row r="53" spans="1:47">
      <c r="A53" s="22"/>
      <c r="P53" s="22"/>
      <c r="Y53" s="22"/>
      <c r="Z53" s="22"/>
      <c r="AA53" s="22"/>
      <c r="AB53" s="22"/>
      <c r="AJ53" s="6" t="s">
        <v>2006</v>
      </c>
      <c r="AO53" s="6" t="s">
        <v>2006</v>
      </c>
      <c r="AT53" s="6" t="s">
        <v>2006</v>
      </c>
    </row>
    <row r="54" spans="1:47">
      <c r="A54" s="22"/>
      <c r="P54" s="22"/>
      <c r="Y54" s="22"/>
      <c r="Z54" s="22"/>
      <c r="AA54" s="22"/>
      <c r="AB54" s="22"/>
      <c r="AI54" s="6" t="s">
        <v>138</v>
      </c>
      <c r="AK54" s="6" t="str">
        <f>$AI54&amp;" = '%(facility_id)s'"</f>
        <v>facility_id = '%(facility_id)s'</v>
      </c>
      <c r="AP54" s="6" t="str">
        <f>"not exists ( select 1 from (select * from "&amp;"milscm4."&amp;$D$8&amp;" where facility_id = '%(facility_id)s') m where"</f>
        <v>not exists ( select 1 from (select * from milscm4.merge_receiptc_sy where facility_id = '%(facility_id)s') m where</v>
      </c>
      <c r="AU54" s="6" t="str">
        <f>"not exists ( select 1 from (select * from "&amp;"milscm4."&amp;$D$8&amp;" where facility_id = '%(facility_id)s') m where"</f>
        <v>not exists ( select 1 from (select * from milscm4.merge_receiptc_sy where facility_id = '%(facility_id)s') m where</v>
      </c>
    </row>
    <row r="55" spans="1:47">
      <c r="A55" s="22"/>
      <c r="P55" s="22"/>
      <c r="Y55" s="22"/>
      <c r="Z55" s="22"/>
      <c r="AA55" s="22"/>
      <c r="AB55" s="22"/>
      <c r="AJ55" s="6" t="s">
        <v>2007</v>
      </c>
      <c r="AN55" s="6" t="s">
        <v>138</v>
      </c>
      <c r="AP55" s="6" t="str">
        <f>"d."&amp;$AN55&amp;"=m."&amp;$AN55</f>
        <v>d.facility_id=m.facility_id</v>
      </c>
      <c r="AU55" s="6" t="str">
        <f>"d."&amp;$AN55&amp;"=m."&amp;$AN55</f>
        <v>d.facility_id=m.facility_id</v>
      </c>
    </row>
    <row r="56" spans="1:47">
      <c r="P56" s="22"/>
      <c r="Y56" s="22"/>
      <c r="Z56" s="22"/>
      <c r="AA56" s="22"/>
      <c r="AB56" s="22"/>
      <c r="AN56" s="6" t="s">
        <v>814</v>
      </c>
      <c r="AP56" s="6" t="str">
        <f>"and d."&amp;$AN56&amp;"=m."&amp;$AN56</f>
        <v>and d.seikyu_ym=m.seikyu_ym</v>
      </c>
      <c r="AU56" s="6" t="str">
        <f>"and d."&amp;$AN56&amp;"=m."&amp;$AN56</f>
        <v>and d.seikyu_ym=m.seikyu_ym</v>
      </c>
    </row>
    <row r="57" spans="1:47">
      <c r="P57" s="22"/>
      <c r="Y57" s="22"/>
      <c r="Z57" s="22"/>
      <c r="AA57" s="22"/>
      <c r="AB57" s="22"/>
      <c r="AN57" s="6" t="s">
        <v>139</v>
      </c>
      <c r="AP57" s="6" t="str">
        <f t="shared" ref="AP57:AP60" si="12">"and d."&amp;$AN57&amp;"=m."&amp;$AN57</f>
        <v>and d.shinryo_ym=m.shinryo_ym</v>
      </c>
      <c r="AU57" s="6" t="str">
        <f t="shared" ref="AU57:AU60" si="13">"and d."&amp;$AN57&amp;"=m."&amp;$AN57</f>
        <v>and d.shinryo_ym=m.shinryo_ym</v>
      </c>
    </row>
    <row r="58" spans="1:47">
      <c r="P58" s="22"/>
      <c r="Y58" s="22"/>
      <c r="Z58" s="22"/>
      <c r="AA58" s="22"/>
      <c r="AB58" s="22"/>
      <c r="AN58" s="6" t="s">
        <v>816</v>
      </c>
      <c r="AP58" s="6" t="str">
        <f t="shared" si="12"/>
        <v>and d.shinsa_kikan=m.shinsa_kikan</v>
      </c>
      <c r="AU58" s="6" t="str">
        <f t="shared" si="13"/>
        <v>and d.shinsa_kikan=m.shinsa_kikan</v>
      </c>
    </row>
    <row r="59" spans="1:47">
      <c r="P59" s="22"/>
      <c r="Y59" s="22"/>
      <c r="Z59" s="22"/>
      <c r="AA59" s="22"/>
      <c r="AB59" s="22"/>
      <c r="AN59" s="6" t="s">
        <v>820</v>
      </c>
      <c r="AP59" s="6" t="str">
        <f t="shared" si="12"/>
        <v>and d.receipt_no=m.receipt_no</v>
      </c>
      <c r="AU59" s="6" t="str">
        <f t="shared" si="13"/>
        <v>and d.receipt_no=m.receipt_no</v>
      </c>
    </row>
    <row r="60" spans="1:47">
      <c r="P60" s="22"/>
      <c r="Y60" s="22"/>
      <c r="Z60" s="22"/>
      <c r="AA60" s="22"/>
      <c r="AB60" s="22"/>
      <c r="AN60" s="6" t="s">
        <v>822</v>
      </c>
      <c r="AP60" s="6" t="str">
        <f t="shared" si="12"/>
        <v>and d.gyo_no=m.gyo_no</v>
      </c>
      <c r="AU60" s="6" t="str">
        <f t="shared" si="13"/>
        <v>and d.gyo_no=m.gyo_no</v>
      </c>
    </row>
    <row r="61" spans="1:47">
      <c r="P61" s="22"/>
      <c r="Y61" s="22"/>
      <c r="Z61" s="22"/>
      <c r="AA61" s="22"/>
      <c r="AB61" s="22"/>
      <c r="AO61" s="6" t="s">
        <v>175</v>
      </c>
      <c r="AT61" s="6" t="s">
        <v>175</v>
      </c>
    </row>
    <row r="62" spans="1:47">
      <c r="P62" s="22"/>
      <c r="Y62" s="22"/>
      <c r="Z62" s="22"/>
      <c r="AA62" s="22"/>
      <c r="AB62" s="22"/>
    </row>
    <row r="63" spans="1:47">
      <c r="P63" s="22"/>
      <c r="Y63" s="22"/>
      <c r="Z63" s="22"/>
      <c r="AA63" s="22"/>
      <c r="AB63" s="22"/>
    </row>
    <row r="64" spans="1:47">
      <c r="P64" s="22"/>
      <c r="Y64" s="22"/>
      <c r="Z64" s="22"/>
      <c r="AA64" s="22"/>
      <c r="AB64"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U50"/>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milscm4.merge_receiptc_si</v>
      </c>
    </row>
    <row r="3" spans="1:47" ht="18" thickBot="1">
      <c r="B3" s="9"/>
      <c r="C3" s="9"/>
      <c r="D3" s="9"/>
      <c r="E3" s="9"/>
      <c r="F3" s="9"/>
      <c r="G3" s="9"/>
      <c r="H3" s="9"/>
      <c r="I3" s="9"/>
      <c r="J3" s="9"/>
      <c r="K3" s="9"/>
      <c r="L3" s="9"/>
      <c r="M3" s="10"/>
      <c r="N3" s="9"/>
      <c r="Q3" s="6" t="str">
        <f>"ADD CONSTRAINT "&amp;D$8&amp;"_pkey"</f>
        <v>ADD CONSTRAINT merge_receiptc_si_pkey</v>
      </c>
    </row>
    <row r="4" spans="1:47">
      <c r="B4" s="177" t="s">
        <v>133</v>
      </c>
      <c r="C4" s="178"/>
      <c r="D4" s="179" t="str">
        <f>VLOOKUP(D7,エンティティ一覧!A1:'エンティティ一覧'!AQ10060,13,FALSE)</f>
        <v>ENT_C2_07</v>
      </c>
      <c r="E4" s="180"/>
      <c r="F4" s="180"/>
      <c r="G4" s="180"/>
      <c r="H4" s="180"/>
      <c r="I4" s="180"/>
      <c r="J4" s="180"/>
      <c r="K4" s="180"/>
      <c r="L4" s="180"/>
      <c r="M4" s="181"/>
      <c r="R4" s="6" t="s">
        <v>176</v>
      </c>
    </row>
    <row r="5" spans="1:47">
      <c r="B5" s="161" t="s">
        <v>112</v>
      </c>
      <c r="C5" s="162"/>
      <c r="D5" s="163" t="str">
        <f>VLOOKUP(D7,エンティティ一覧!A1:'エンティティ一覧'!AQ10060,2,FALSE)</f>
        <v>SA_C2</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結合テーブル_医科レセプト</v>
      </c>
      <c r="E6" s="164"/>
      <c r="F6" s="164"/>
      <c r="G6" s="164"/>
      <c r="H6" s="164"/>
      <c r="I6" s="164"/>
      <c r="J6" s="164"/>
      <c r="K6" s="164"/>
      <c r="L6" s="164"/>
      <c r="M6" s="165"/>
      <c r="T6" s="6" t="s">
        <v>962</v>
      </c>
    </row>
    <row r="7" spans="1:47">
      <c r="B7" s="161" t="s">
        <v>114</v>
      </c>
      <c r="C7" s="162"/>
      <c r="D7" s="163" t="s">
        <v>1047</v>
      </c>
      <c r="E7" s="164"/>
      <c r="F7" s="164"/>
      <c r="G7" s="164"/>
      <c r="H7" s="164"/>
      <c r="I7" s="164"/>
      <c r="J7" s="164"/>
      <c r="K7" s="164"/>
      <c r="L7" s="164"/>
      <c r="M7" s="165"/>
      <c r="T7" s="6" t="s">
        <v>963</v>
      </c>
    </row>
    <row r="8" spans="1:47">
      <c r="B8" s="161" t="s">
        <v>115</v>
      </c>
      <c r="C8" s="162"/>
      <c r="D8" s="163" t="s">
        <v>1048</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二次利用DBの医科レセプト_診療行為レコードテーブルについて、バックアップスキーマを含めて結合する。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milscm4.merge_receiptc_si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milscm4.merge_receiptc_si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milscm4.merge_receiptc_si</v>
      </c>
      <c r="AF12" s="156" t="s">
        <v>480</v>
      </c>
      <c r="AG12" s="156"/>
      <c r="AH12" s="156"/>
      <c r="AJ12" s="6" t="str">
        <f>"INSERT INTO milscm4."&amp;$D$8</f>
        <v>INSERT INTO milscm4.merge_receiptc_si</v>
      </c>
      <c r="AO12" s="6" t="str">
        <f>"INSERT INTO milscm4."&amp;$D$8</f>
        <v>INSERT INTO milscm4.merge_receiptc_si</v>
      </c>
      <c r="AT12" s="6" t="str">
        <f>"INSERT INTO milscm4."&amp;$D$8</f>
        <v>INSERT INTO milscm4.merge_receiptc_si</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6" si="0">IF(L14="○","NOT NULL","")</f>
        <v>NOT NULL</v>
      </c>
      <c r="W14" s="6" t="str">
        <f t="shared" ref="W14:W36" si="1">"-- "&amp;C14</f>
        <v>-- 取込年月</v>
      </c>
      <c r="X14" s="6"/>
      <c r="AF14" s="42"/>
      <c r="AG14" s="42"/>
      <c r="AH14" s="42"/>
      <c r="AK14" s="22" t="str">
        <f t="shared" ref="AK14:AK17"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34" si="3">ROW()-13</f>
        <v>2</v>
      </c>
      <c r="C15" s="15" t="s">
        <v>162</v>
      </c>
      <c r="D15" s="15" t="s">
        <v>136</v>
      </c>
      <c r="E15" s="17"/>
      <c r="F15" s="16" t="s">
        <v>129</v>
      </c>
      <c r="G15" s="17">
        <v>10</v>
      </c>
      <c r="H15" s="17" t="str">
        <f t="shared" ref="H15:H36" si="4">IF(F15="フラグ","boolean",IF(F15="文字列","text",IF(F15="整数","integer",IF(F15="実数","numeric",""))))</f>
        <v>integer</v>
      </c>
      <c r="I15" s="17">
        <f t="shared" ref="I15:I36" si="5">IF(H15="boolean",1,IF(H15="text",IF(G15&lt;=126,1+(G15*3),4+(G15*3)),IF(H15="integer",4,IF(H15="numeric",3+CEILING(G15/4*2,2),0))))</f>
        <v>4</v>
      </c>
      <c r="J15" s="18"/>
      <c r="K15" s="21"/>
      <c r="L15" s="19"/>
      <c r="M15" s="20" t="s">
        <v>415</v>
      </c>
      <c r="P15" s="6"/>
      <c r="Q15" s="6"/>
      <c r="R15" s="6"/>
      <c r="S15" s="6" t="str">
        <f t="shared" ref="S15:S36" si="6">IF(B15&lt;&gt;1,","&amp;D15,D15)</f>
        <v>,mil_karute_id</v>
      </c>
      <c r="T15" s="6" t="str">
        <f t="shared" ref="T15:T36" si="7">UPPER(H15)</f>
        <v>INTEGER</v>
      </c>
      <c r="U15" s="6" t="str">
        <f t="shared" ref="U15:U36" si="8">IF(K15&lt;&gt;"","default "&amp;IF(H15="text","'"&amp;K15&amp;"'",K15),"")</f>
        <v/>
      </c>
      <c r="V15" s="6" t="str">
        <f t="shared" si="0"/>
        <v/>
      </c>
      <c r="W15" s="6" t="str">
        <f t="shared" si="1"/>
        <v>-- 千年カルテID</v>
      </c>
      <c r="X15" s="6"/>
      <c r="AF15" s="42"/>
      <c r="AG15" s="42"/>
      <c r="AH15" s="42"/>
      <c r="AK15" s="22" t="str">
        <f t="shared" si="2"/>
        <v>,mil_karute_id</v>
      </c>
      <c r="AP15" s="22" t="str">
        <f t="shared" ref="AP15:AP36" si="9">IF(CHOOSE(MATCH(AP$11,$AF$11:$AH$11,0),$AF15,$AG15,$AH15)="〇",IF($B15&lt;&gt;1,",Null","Null"),IF($B15&lt;&gt;1,","&amp;"d."&amp;$D15,"d."&amp;$D15))</f>
        <v>,d.mil_karute_id</v>
      </c>
      <c r="AU15" s="22" t="str">
        <f t="shared" ref="AU15:AU36" si="10">IF(CHOOSE(MATCH(AU$11,$AF$11:$AH$11,0),$AF15,$AG15,$AH15)="〇",IF($B15&lt;&gt;1,",Null","Null"),IF($B15&lt;&gt;1,","&amp;"d."&amp;$D15,"d."&amp;$D15))</f>
        <v>,d.mil_karute_id</v>
      </c>
    </row>
    <row r="16" spans="1:47" s="22" customFormat="1" ht="34.799999999999997">
      <c r="A16" s="6"/>
      <c r="B16" s="14">
        <f t="shared" si="3"/>
        <v>3</v>
      </c>
      <c r="C16" s="25" t="s">
        <v>161</v>
      </c>
      <c r="D16" s="25" t="s">
        <v>138</v>
      </c>
      <c r="E16" s="16" t="s">
        <v>137</v>
      </c>
      <c r="F16" s="16" t="s">
        <v>183</v>
      </c>
      <c r="G16" s="16">
        <v>9</v>
      </c>
      <c r="H16" s="17" t="str">
        <f t="shared" si="4"/>
        <v>text</v>
      </c>
      <c r="I16" s="17">
        <f t="shared" si="5"/>
        <v>28</v>
      </c>
      <c r="J16" s="26"/>
      <c r="K16" s="27"/>
      <c r="L16" s="28" t="s">
        <v>137</v>
      </c>
      <c r="M16" s="29" t="s">
        <v>941</v>
      </c>
      <c r="P16" s="6"/>
      <c r="Q16" s="6"/>
      <c r="R16" s="6"/>
      <c r="S16" s="6" t="str">
        <f t="shared" si="6"/>
        <v>,facility_id</v>
      </c>
      <c r="T16" s="6" t="str">
        <f t="shared" si="7"/>
        <v>TEXT</v>
      </c>
      <c r="U16" s="6" t="str">
        <f t="shared" si="8"/>
        <v/>
      </c>
      <c r="V16" s="6" t="str">
        <f t="shared" si="0"/>
        <v>NOT NULL</v>
      </c>
      <c r="W16" s="6" t="str">
        <f t="shared" si="1"/>
        <v>-- 施設ID</v>
      </c>
      <c r="X16" s="6"/>
      <c r="AF16" s="42"/>
      <c r="AG16" s="42"/>
      <c r="AH16" s="42"/>
      <c r="AK16" s="22" t="str">
        <f t="shared" si="2"/>
        <v>,facility_id</v>
      </c>
      <c r="AP16" s="22" t="str">
        <f t="shared" si="9"/>
        <v>,d.facility_id</v>
      </c>
      <c r="AU16" s="22" t="str">
        <f t="shared" si="10"/>
        <v>,d.facility_id</v>
      </c>
    </row>
    <row r="17" spans="1:47" s="22" customFormat="1">
      <c r="A17" s="6"/>
      <c r="B17" s="14">
        <f t="shared" si="3"/>
        <v>4</v>
      </c>
      <c r="C17" s="15" t="s">
        <v>813</v>
      </c>
      <c r="D17" s="15" t="s">
        <v>814</v>
      </c>
      <c r="E17" s="17" t="s">
        <v>137</v>
      </c>
      <c r="F17" s="16" t="s">
        <v>183</v>
      </c>
      <c r="G17" s="17">
        <v>6</v>
      </c>
      <c r="H17" s="17" t="str">
        <f t="shared" si="4"/>
        <v>text</v>
      </c>
      <c r="I17" s="17">
        <f t="shared" si="5"/>
        <v>19</v>
      </c>
      <c r="J17" s="18"/>
      <c r="K17" s="21"/>
      <c r="L17" s="19" t="s">
        <v>137</v>
      </c>
      <c r="M17" s="20" t="s">
        <v>942</v>
      </c>
      <c r="P17" s="6"/>
      <c r="Q17" s="6"/>
      <c r="R17" s="6"/>
      <c r="S17" s="6" t="str">
        <f t="shared" si="6"/>
        <v>,seikyu_ym</v>
      </c>
      <c r="T17" s="6" t="str">
        <f t="shared" si="7"/>
        <v>TEXT</v>
      </c>
      <c r="U17" s="6" t="str">
        <f t="shared" si="8"/>
        <v/>
      </c>
      <c r="V17" s="6" t="str">
        <f t="shared" si="0"/>
        <v>NOT NULL</v>
      </c>
      <c r="W17" s="6" t="str">
        <f t="shared" si="1"/>
        <v>-- 請求年月</v>
      </c>
      <c r="X17" s="6"/>
      <c r="AF17" s="42"/>
      <c r="AG17" s="42"/>
      <c r="AH17" s="42"/>
      <c r="AK17" s="22" t="str">
        <f t="shared" si="2"/>
        <v>,seikyu_ym</v>
      </c>
      <c r="AP17" s="22" t="str">
        <f t="shared" si="9"/>
        <v>,d.seikyu_ym</v>
      </c>
      <c r="AU17" s="22" t="str">
        <f t="shared" si="10"/>
        <v>,d.seikyu_ym</v>
      </c>
    </row>
    <row r="18" spans="1:47" s="22" customFormat="1">
      <c r="A18" s="6"/>
      <c r="B18" s="14">
        <f>ROW()-13</f>
        <v>5</v>
      </c>
      <c r="C18" s="25" t="s">
        <v>417</v>
      </c>
      <c r="D18" s="25" t="s">
        <v>139</v>
      </c>
      <c r="E18" s="16" t="s">
        <v>137</v>
      </c>
      <c r="F18" s="16" t="s">
        <v>183</v>
      </c>
      <c r="G18" s="16">
        <v>6</v>
      </c>
      <c r="H18" s="17" t="str">
        <f t="shared" si="4"/>
        <v>text</v>
      </c>
      <c r="I18" s="17">
        <f t="shared" si="5"/>
        <v>19</v>
      </c>
      <c r="J18" s="26"/>
      <c r="K18" s="27"/>
      <c r="L18" s="28" t="s">
        <v>137</v>
      </c>
      <c r="M18" s="29" t="s">
        <v>1013</v>
      </c>
      <c r="P18" s="6"/>
      <c r="Q18" s="6"/>
      <c r="R18" s="6"/>
      <c r="S18" s="6" t="str">
        <f t="shared" si="6"/>
        <v>,shinryo_ym</v>
      </c>
      <c r="T18" s="6" t="str">
        <f t="shared" si="7"/>
        <v>TEXT</v>
      </c>
      <c r="U18" s="6" t="str">
        <f t="shared" si="8"/>
        <v/>
      </c>
      <c r="V18" s="6" t="str">
        <f t="shared" si="0"/>
        <v>NOT NULL</v>
      </c>
      <c r="W18" s="6" t="str">
        <f t="shared" si="1"/>
        <v>-- 診療年月</v>
      </c>
      <c r="X18" s="6"/>
      <c r="AF18" s="42"/>
      <c r="AG18" s="42"/>
      <c r="AH18" s="42"/>
      <c r="AK18" s="22" t="str">
        <f>IF(CHOOSE(MATCH(AK$11,$AF$11:$AH$11,0),$AF18,$AG18,$AH18)="〇",IF($B18&lt;&gt;1,",Null","Null"),IF($B18&lt;&gt;1,","&amp;$D18,$D18))</f>
        <v>,shinryo_ym</v>
      </c>
      <c r="AP18" s="22" t="str">
        <f t="shared" si="9"/>
        <v>,d.shinryo_ym</v>
      </c>
      <c r="AU18" s="22" t="str">
        <f t="shared" si="10"/>
        <v>,d.shinryo_ym</v>
      </c>
    </row>
    <row r="19" spans="1:47" s="22" customFormat="1">
      <c r="A19" s="6"/>
      <c r="B19" s="14">
        <f t="shared" si="3"/>
        <v>6</v>
      </c>
      <c r="C19" s="15" t="s">
        <v>483</v>
      </c>
      <c r="D19" s="15" t="s">
        <v>160</v>
      </c>
      <c r="E19" s="17"/>
      <c r="F19" s="16" t="s">
        <v>183</v>
      </c>
      <c r="G19" s="17">
        <v>3</v>
      </c>
      <c r="H19" s="17" t="str">
        <f t="shared" si="4"/>
        <v>text</v>
      </c>
      <c r="I19" s="17">
        <f t="shared" si="5"/>
        <v>10</v>
      </c>
      <c r="J19" s="18"/>
      <c r="K19" s="21" t="s">
        <v>944</v>
      </c>
      <c r="L19" s="19" t="s">
        <v>137</v>
      </c>
      <c r="M19" s="20" t="s">
        <v>945</v>
      </c>
      <c r="P19" s="6"/>
      <c r="Q19" s="6"/>
      <c r="R19" s="6"/>
      <c r="S19" s="6" t="str">
        <f t="shared" si="6"/>
        <v>,data_type</v>
      </c>
      <c r="T19" s="6" t="str">
        <f t="shared" si="7"/>
        <v>TEXT</v>
      </c>
      <c r="U19" s="6" t="str">
        <f t="shared" si="8"/>
        <v>default 'RCP'</v>
      </c>
      <c r="V19" s="6" t="str">
        <f t="shared" si="0"/>
        <v>NOT NULL</v>
      </c>
      <c r="W19" s="6" t="str">
        <f t="shared" si="1"/>
        <v>-- データ種別</v>
      </c>
      <c r="X19" s="6"/>
      <c r="AF19" s="42"/>
      <c r="AG19" s="42"/>
      <c r="AH19" s="42"/>
      <c r="AK19" s="22" t="str">
        <f t="shared" ref="AK19:AK36" si="11">IF(CHOOSE(MATCH(AK$11,$AF$11:$AH$11,0),$AF19,$AG19,$AH19)="〇",IF($B19&lt;&gt;1,",Null","Null"),IF($B19&lt;&gt;1,","&amp;$D19,$D19))</f>
        <v>,data_type</v>
      </c>
      <c r="AP19" s="22" t="str">
        <f t="shared" si="9"/>
        <v>,d.data_type</v>
      </c>
      <c r="AU19" s="22" t="str">
        <f t="shared" si="10"/>
        <v>,d.data_type</v>
      </c>
    </row>
    <row r="20" spans="1:47" s="22" customFormat="1">
      <c r="A20" s="6"/>
      <c r="B20" s="14">
        <f t="shared" si="3"/>
        <v>7</v>
      </c>
      <c r="C20" s="25" t="s">
        <v>815</v>
      </c>
      <c r="D20" s="25" t="s">
        <v>816</v>
      </c>
      <c r="E20" s="16" t="s">
        <v>137</v>
      </c>
      <c r="F20" s="16" t="s">
        <v>183</v>
      </c>
      <c r="G20" s="16">
        <v>1</v>
      </c>
      <c r="H20" s="17" t="str">
        <f t="shared" si="4"/>
        <v>text</v>
      </c>
      <c r="I20" s="17">
        <f t="shared" si="5"/>
        <v>4</v>
      </c>
      <c r="J20" s="26"/>
      <c r="K20" s="27"/>
      <c r="L20" s="28" t="s">
        <v>137</v>
      </c>
      <c r="M20" s="29" t="s">
        <v>946</v>
      </c>
      <c r="P20" s="6"/>
      <c r="Q20" s="6"/>
      <c r="R20" s="6"/>
      <c r="S20" s="6" t="str">
        <f t="shared" si="6"/>
        <v>,shinsa_kikan</v>
      </c>
      <c r="T20" s="6" t="str">
        <f t="shared" si="7"/>
        <v>TEXT</v>
      </c>
      <c r="U20" s="6" t="str">
        <f t="shared" si="8"/>
        <v/>
      </c>
      <c r="V20" s="6" t="str">
        <f t="shared" si="0"/>
        <v>NOT NULL</v>
      </c>
      <c r="W20" s="6" t="str">
        <f t="shared" si="1"/>
        <v>-- 審査支払機関</v>
      </c>
      <c r="X20" s="6"/>
      <c r="AF20" s="42"/>
      <c r="AG20" s="42"/>
      <c r="AH20" s="42"/>
      <c r="AK20" s="22" t="str">
        <f t="shared" si="11"/>
        <v>,shinsa_kikan</v>
      </c>
      <c r="AP20" s="22" t="str">
        <f t="shared" si="9"/>
        <v>,d.shinsa_kikan</v>
      </c>
      <c r="AU20" s="22" t="str">
        <f t="shared" si="10"/>
        <v>,d.shinsa_kikan</v>
      </c>
    </row>
    <row r="21" spans="1:47" s="22" customFormat="1">
      <c r="A21" s="6"/>
      <c r="B21" s="14">
        <f t="shared" si="3"/>
        <v>8</v>
      </c>
      <c r="C21" s="15" t="s">
        <v>817</v>
      </c>
      <c r="D21" s="15" t="s">
        <v>818</v>
      </c>
      <c r="E21" s="17"/>
      <c r="F21" s="16" t="s">
        <v>183</v>
      </c>
      <c r="G21" s="17">
        <v>2</v>
      </c>
      <c r="H21" s="17" t="str">
        <f t="shared" si="4"/>
        <v>text</v>
      </c>
      <c r="I21" s="17">
        <f t="shared" si="5"/>
        <v>7</v>
      </c>
      <c r="J21" s="18"/>
      <c r="K21" s="21" t="s">
        <v>1053</v>
      </c>
      <c r="L21" s="19" t="s">
        <v>137</v>
      </c>
      <c r="M21" s="20" t="s">
        <v>1054</v>
      </c>
      <c r="P21" s="6"/>
      <c r="Q21" s="6"/>
      <c r="R21" s="6"/>
      <c r="S21" s="6" t="str">
        <f t="shared" si="6"/>
        <v>,record_shikibetsu</v>
      </c>
      <c r="T21" s="6" t="str">
        <f t="shared" si="7"/>
        <v>TEXT</v>
      </c>
      <c r="U21" s="6" t="str">
        <f t="shared" si="8"/>
        <v>default 'SI'</v>
      </c>
      <c r="V21" s="6" t="str">
        <f t="shared" si="0"/>
        <v>NOT NULL</v>
      </c>
      <c r="W21" s="6" t="str">
        <f t="shared" si="1"/>
        <v>-- レコード識別情報</v>
      </c>
      <c r="X21" s="6"/>
      <c r="AF21" s="42"/>
      <c r="AG21" s="42"/>
      <c r="AH21" s="42"/>
      <c r="AK21" s="22" t="str">
        <f t="shared" si="11"/>
        <v>,record_shikibetsu</v>
      </c>
      <c r="AP21" s="22" t="str">
        <f t="shared" si="9"/>
        <v>,d.record_shikibetsu</v>
      </c>
      <c r="AU21" s="22" t="str">
        <f t="shared" si="10"/>
        <v>,d.record_shikibetsu</v>
      </c>
    </row>
    <row r="22" spans="1:47" s="22" customFormat="1">
      <c r="A22" s="6"/>
      <c r="B22" s="14">
        <f>ROW()-13</f>
        <v>9</v>
      </c>
      <c r="C22" s="25" t="s">
        <v>819</v>
      </c>
      <c r="D22" s="25" t="s">
        <v>820</v>
      </c>
      <c r="E22" s="16" t="s">
        <v>137</v>
      </c>
      <c r="F22" s="16" t="s">
        <v>129</v>
      </c>
      <c r="G22" s="16">
        <v>6</v>
      </c>
      <c r="H22" s="17" t="str">
        <f t="shared" si="4"/>
        <v>integer</v>
      </c>
      <c r="I22" s="17">
        <f t="shared" si="5"/>
        <v>4</v>
      </c>
      <c r="J22" s="26"/>
      <c r="K22" s="27"/>
      <c r="L22" s="28" t="s">
        <v>137</v>
      </c>
      <c r="M22" s="29" t="s">
        <v>949</v>
      </c>
      <c r="P22" s="6"/>
      <c r="Q22" s="6"/>
      <c r="R22" s="6"/>
      <c r="S22" s="6" t="str">
        <f t="shared" si="6"/>
        <v>,receipt_no</v>
      </c>
      <c r="T22" s="6" t="str">
        <f t="shared" si="7"/>
        <v>INTEGER</v>
      </c>
      <c r="U22" s="6" t="str">
        <f t="shared" si="8"/>
        <v/>
      </c>
      <c r="V22" s="6" t="str">
        <f t="shared" si="0"/>
        <v>NOT NULL</v>
      </c>
      <c r="W22" s="6" t="str">
        <f t="shared" si="1"/>
        <v>-- レセプト番号</v>
      </c>
      <c r="X22" s="6"/>
      <c r="AF22" s="42"/>
      <c r="AG22" s="42"/>
      <c r="AH22" s="42"/>
      <c r="AK22" s="22" t="str">
        <f t="shared" si="11"/>
        <v>,receipt_no</v>
      </c>
      <c r="AP22" s="22" t="str">
        <f t="shared" si="9"/>
        <v>,d.receipt_no</v>
      </c>
      <c r="AU22" s="22" t="str">
        <f t="shared" si="10"/>
        <v>,d.receipt_no</v>
      </c>
    </row>
    <row r="23" spans="1:47" s="22" customFormat="1" ht="34.799999999999997">
      <c r="A23" s="6"/>
      <c r="B23" s="14">
        <f t="shared" si="3"/>
        <v>10</v>
      </c>
      <c r="C23" s="15" t="s">
        <v>821</v>
      </c>
      <c r="D23" s="15" t="s">
        <v>822</v>
      </c>
      <c r="E23" s="17" t="s">
        <v>137</v>
      </c>
      <c r="F23" s="16" t="s">
        <v>129</v>
      </c>
      <c r="G23" s="17">
        <v>10</v>
      </c>
      <c r="H23" s="17" t="str">
        <f t="shared" si="4"/>
        <v>integer</v>
      </c>
      <c r="I23" s="17">
        <f t="shared" si="5"/>
        <v>4</v>
      </c>
      <c r="J23" s="18"/>
      <c r="K23" s="21"/>
      <c r="L23" s="19" t="s">
        <v>137</v>
      </c>
      <c r="M23" s="20" t="s">
        <v>1016</v>
      </c>
      <c r="P23" s="6"/>
      <c r="Q23" s="6"/>
      <c r="R23" s="6"/>
      <c r="S23" s="6" t="str">
        <f t="shared" si="6"/>
        <v>,gyo_no</v>
      </c>
      <c r="T23" s="6" t="str">
        <f t="shared" si="7"/>
        <v>INTEGER</v>
      </c>
      <c r="U23" s="6" t="str">
        <f t="shared" si="8"/>
        <v/>
      </c>
      <c r="V23" s="6" t="str">
        <f t="shared" si="0"/>
        <v>NOT NULL</v>
      </c>
      <c r="W23" s="6" t="str">
        <f t="shared" si="1"/>
        <v>-- 行番号</v>
      </c>
      <c r="X23" s="6"/>
      <c r="AF23" s="42"/>
      <c r="AG23" s="42"/>
      <c r="AH23" s="42"/>
      <c r="AK23" s="22" t="str">
        <f t="shared" si="11"/>
        <v>,gyo_no</v>
      </c>
      <c r="AP23" s="22" t="str">
        <f t="shared" si="9"/>
        <v>,d.gyo_no</v>
      </c>
      <c r="AU23" s="22" t="str">
        <f t="shared" si="10"/>
        <v>,d.gyo_no</v>
      </c>
    </row>
    <row r="24" spans="1:47" s="22" customFormat="1">
      <c r="A24" s="6"/>
      <c r="B24" s="14">
        <f t="shared" si="3"/>
        <v>11</v>
      </c>
      <c r="C24" s="25" t="s">
        <v>823</v>
      </c>
      <c r="D24" s="25" t="s">
        <v>824</v>
      </c>
      <c r="E24" s="16"/>
      <c r="F24" s="16" t="s">
        <v>183</v>
      </c>
      <c r="G24" s="16">
        <v>20</v>
      </c>
      <c r="H24" s="17" t="str">
        <f t="shared" si="4"/>
        <v>text</v>
      </c>
      <c r="I24" s="17">
        <f t="shared" si="5"/>
        <v>61</v>
      </c>
      <c r="J24" s="26"/>
      <c r="K24" s="27"/>
      <c r="L24" s="28"/>
      <c r="M24" s="29" t="s">
        <v>951</v>
      </c>
      <c r="P24" s="6"/>
      <c r="Q24" s="6"/>
      <c r="R24" s="6"/>
      <c r="S24" s="6" t="str">
        <f t="shared" si="6"/>
        <v>,karute_no</v>
      </c>
      <c r="T24" s="6" t="str">
        <f t="shared" si="7"/>
        <v>TEXT</v>
      </c>
      <c r="U24" s="6" t="str">
        <f t="shared" si="8"/>
        <v/>
      </c>
      <c r="V24" s="6" t="str">
        <f t="shared" si="0"/>
        <v/>
      </c>
      <c r="W24" s="6" t="str">
        <f t="shared" si="1"/>
        <v>-- カルテ番号等</v>
      </c>
      <c r="X24" s="6"/>
      <c r="AF24" s="42"/>
      <c r="AG24" s="42"/>
      <c r="AH24" s="42"/>
      <c r="AK24" s="22" t="str">
        <f t="shared" si="11"/>
        <v>,karute_no</v>
      </c>
      <c r="AP24" s="22" t="str">
        <f t="shared" si="9"/>
        <v>,d.karute_no</v>
      </c>
      <c r="AU24" s="22" t="str">
        <f t="shared" si="10"/>
        <v>,d.karute_no</v>
      </c>
    </row>
    <row r="25" spans="1:47" s="22" customFormat="1">
      <c r="A25" s="6"/>
      <c r="B25" s="14">
        <f t="shared" si="3"/>
        <v>12</v>
      </c>
      <c r="C25" s="15" t="s">
        <v>1021</v>
      </c>
      <c r="D25" s="15" t="s">
        <v>1022</v>
      </c>
      <c r="E25" s="17"/>
      <c r="F25" s="16" t="s">
        <v>183</v>
      </c>
      <c r="G25" s="17">
        <v>2</v>
      </c>
      <c r="H25" s="17" t="str">
        <f t="shared" si="4"/>
        <v>text</v>
      </c>
      <c r="I25" s="17">
        <f t="shared" si="5"/>
        <v>7</v>
      </c>
      <c r="J25" s="18"/>
      <c r="K25" s="21"/>
      <c r="L25" s="19"/>
      <c r="M25" s="20"/>
      <c r="P25" s="6"/>
      <c r="Q25" s="6"/>
      <c r="R25" s="6"/>
      <c r="S25" s="6" t="str">
        <f t="shared" si="6"/>
        <v>,shinryo_shikibetsu</v>
      </c>
      <c r="T25" s="6" t="str">
        <f t="shared" si="7"/>
        <v>TEXT</v>
      </c>
      <c r="U25" s="6" t="str">
        <f t="shared" si="8"/>
        <v/>
      </c>
      <c r="V25" s="6" t="str">
        <f t="shared" si="0"/>
        <v/>
      </c>
      <c r="W25" s="6" t="str">
        <f t="shared" si="1"/>
        <v>-- 診療識別</v>
      </c>
      <c r="X25" s="6"/>
      <c r="AF25" s="42"/>
      <c r="AG25" s="42"/>
      <c r="AH25" s="42"/>
      <c r="AK25" s="22" t="str">
        <f t="shared" si="11"/>
        <v>,shinryo_shikibetsu</v>
      </c>
      <c r="AP25" s="22" t="str">
        <f t="shared" si="9"/>
        <v>,d.shinryo_shikibetsu</v>
      </c>
      <c r="AU25" s="22" t="str">
        <f t="shared" si="10"/>
        <v>,d.shinryo_shikibetsu</v>
      </c>
    </row>
    <row r="26" spans="1:47" s="22" customFormat="1">
      <c r="A26" s="6"/>
      <c r="B26" s="14">
        <f>ROW()-13</f>
        <v>13</v>
      </c>
      <c r="C26" s="25" t="s">
        <v>1023</v>
      </c>
      <c r="D26" s="25" t="s">
        <v>1024</v>
      </c>
      <c r="E26" s="16"/>
      <c r="F26" s="16" t="s">
        <v>183</v>
      </c>
      <c r="G26" s="16">
        <v>1</v>
      </c>
      <c r="H26" s="17" t="str">
        <f t="shared" si="4"/>
        <v>text</v>
      </c>
      <c r="I26" s="17">
        <f t="shared" si="5"/>
        <v>4</v>
      </c>
      <c r="J26" s="26"/>
      <c r="K26" s="27"/>
      <c r="L26" s="28"/>
      <c r="M26" s="29"/>
      <c r="P26" s="6"/>
      <c r="Q26" s="6"/>
      <c r="R26" s="6"/>
      <c r="S26" s="6" t="str">
        <f t="shared" si="6"/>
        <v>,futan_kubun</v>
      </c>
      <c r="T26" s="6" t="str">
        <f t="shared" si="7"/>
        <v>TEXT</v>
      </c>
      <c r="U26" s="6" t="str">
        <f t="shared" si="8"/>
        <v/>
      </c>
      <c r="V26" s="6" t="str">
        <f t="shared" si="0"/>
        <v/>
      </c>
      <c r="W26" s="6" t="str">
        <f t="shared" si="1"/>
        <v>-- 負担区分</v>
      </c>
      <c r="X26" s="6"/>
      <c r="AF26" s="42"/>
      <c r="AG26" s="42"/>
      <c r="AH26" s="42"/>
      <c r="AK26" s="22" t="str">
        <f t="shared" si="11"/>
        <v>,futan_kubun</v>
      </c>
      <c r="AP26" s="22" t="str">
        <f t="shared" si="9"/>
        <v>,d.futan_kubun</v>
      </c>
      <c r="AU26" s="22" t="str">
        <f t="shared" si="10"/>
        <v>,d.futan_kubun</v>
      </c>
    </row>
    <row r="27" spans="1:47" s="22" customFormat="1">
      <c r="A27" s="6"/>
      <c r="B27" s="14">
        <f t="shared" si="3"/>
        <v>14</v>
      </c>
      <c r="C27" s="15" t="s">
        <v>1049</v>
      </c>
      <c r="D27" s="15" t="s">
        <v>1050</v>
      </c>
      <c r="E27" s="17"/>
      <c r="F27" s="16" t="s">
        <v>183</v>
      </c>
      <c r="G27" s="17">
        <v>9</v>
      </c>
      <c r="H27" s="17" t="str">
        <f t="shared" si="4"/>
        <v>text</v>
      </c>
      <c r="I27" s="17">
        <f t="shared" si="5"/>
        <v>28</v>
      </c>
      <c r="J27" s="18"/>
      <c r="K27" s="21"/>
      <c r="L27" s="19"/>
      <c r="M27" s="20"/>
      <c r="P27" s="6"/>
      <c r="Q27" s="6"/>
      <c r="R27" s="6"/>
      <c r="S27" s="6" t="str">
        <f t="shared" si="6"/>
        <v>,shinryo_koi_code</v>
      </c>
      <c r="T27" s="6" t="str">
        <f t="shared" si="7"/>
        <v>TEXT</v>
      </c>
      <c r="U27" s="6" t="str">
        <f t="shared" si="8"/>
        <v/>
      </c>
      <c r="V27" s="6" t="str">
        <f t="shared" si="0"/>
        <v/>
      </c>
      <c r="W27" s="6" t="str">
        <f t="shared" si="1"/>
        <v>-- 診療行為コード</v>
      </c>
      <c r="X27" s="6"/>
      <c r="AF27" s="42"/>
      <c r="AG27" s="42"/>
      <c r="AH27" s="42"/>
      <c r="AK27" s="22" t="str">
        <f t="shared" si="11"/>
        <v>,shinryo_koi_code</v>
      </c>
      <c r="AP27" s="22" t="str">
        <f t="shared" si="9"/>
        <v>,d.shinryo_koi_code</v>
      </c>
      <c r="AU27" s="22" t="str">
        <f t="shared" si="10"/>
        <v>,d.shinryo_koi_code</v>
      </c>
    </row>
    <row r="28" spans="1:47" s="22" customFormat="1">
      <c r="A28" s="6"/>
      <c r="B28" s="14">
        <f t="shared" si="3"/>
        <v>15</v>
      </c>
      <c r="C28" s="15" t="s">
        <v>1051</v>
      </c>
      <c r="D28" s="15" t="s">
        <v>1052</v>
      </c>
      <c r="E28" s="17"/>
      <c r="F28" s="16" t="s">
        <v>129</v>
      </c>
      <c r="G28" s="17">
        <v>8</v>
      </c>
      <c r="H28" s="17" t="str">
        <f t="shared" si="4"/>
        <v>integer</v>
      </c>
      <c r="I28" s="17">
        <f t="shared" si="5"/>
        <v>4</v>
      </c>
      <c r="J28" s="18"/>
      <c r="K28" s="21"/>
      <c r="L28" s="19"/>
      <c r="M28" s="20"/>
      <c r="P28" s="6"/>
      <c r="Q28" s="6"/>
      <c r="R28" s="6"/>
      <c r="S28" s="6" t="str">
        <f t="shared" si="6"/>
        <v>,suryo_data</v>
      </c>
      <c r="T28" s="6" t="str">
        <f t="shared" si="7"/>
        <v>INTEGER</v>
      </c>
      <c r="U28" s="6" t="str">
        <f t="shared" si="8"/>
        <v/>
      </c>
      <c r="V28" s="6" t="str">
        <f t="shared" si="0"/>
        <v/>
      </c>
      <c r="W28" s="6" t="str">
        <f t="shared" si="1"/>
        <v>-- 数量データ</v>
      </c>
      <c r="X28" s="6"/>
      <c r="AF28" s="42"/>
      <c r="AG28" s="42"/>
      <c r="AH28" s="42"/>
      <c r="AK28" s="22" t="str">
        <f t="shared" si="11"/>
        <v>,suryo_data</v>
      </c>
      <c r="AP28" s="22" t="str">
        <f t="shared" si="9"/>
        <v>,d.suryo_data</v>
      </c>
      <c r="AU28" s="22" t="str">
        <f t="shared" si="10"/>
        <v>,d.suryo_data</v>
      </c>
    </row>
    <row r="29" spans="1:47" s="22" customFormat="1">
      <c r="A29" s="6"/>
      <c r="B29" s="14">
        <f t="shared" si="3"/>
        <v>16</v>
      </c>
      <c r="C29" s="25" t="s">
        <v>1028</v>
      </c>
      <c r="D29" s="25" t="s">
        <v>1029</v>
      </c>
      <c r="E29" s="16"/>
      <c r="F29" s="16" t="s">
        <v>129</v>
      </c>
      <c r="G29" s="16">
        <v>7</v>
      </c>
      <c r="H29" s="17" t="str">
        <f t="shared" si="4"/>
        <v>integer</v>
      </c>
      <c r="I29" s="17">
        <f t="shared" si="5"/>
        <v>4</v>
      </c>
      <c r="J29" s="26"/>
      <c r="K29" s="27"/>
      <c r="L29" s="28"/>
      <c r="M29" s="29"/>
      <c r="P29" s="6"/>
      <c r="Q29" s="6"/>
      <c r="R29" s="6"/>
      <c r="S29" s="6" t="str">
        <f t="shared" si="6"/>
        <v>,tensu</v>
      </c>
      <c r="T29" s="6" t="str">
        <f t="shared" si="7"/>
        <v>INTEGER</v>
      </c>
      <c r="U29" s="6" t="str">
        <f t="shared" si="8"/>
        <v/>
      </c>
      <c r="V29" s="6" t="str">
        <f t="shared" si="0"/>
        <v/>
      </c>
      <c r="W29" s="6" t="str">
        <f t="shared" si="1"/>
        <v>-- 点数</v>
      </c>
      <c r="X29" s="6"/>
      <c r="AF29" s="42"/>
      <c r="AG29" s="42"/>
      <c r="AH29" s="42"/>
      <c r="AK29" s="22" t="str">
        <f t="shared" si="11"/>
        <v>,tensu</v>
      </c>
      <c r="AP29" s="22" t="str">
        <f t="shared" si="9"/>
        <v>,d.tensu</v>
      </c>
      <c r="AU29" s="22" t="str">
        <f t="shared" si="10"/>
        <v>,d.tensu</v>
      </c>
    </row>
    <row r="30" spans="1:47" s="22" customFormat="1">
      <c r="A30" s="6"/>
      <c r="B30" s="14">
        <f t="shared" si="3"/>
        <v>17</v>
      </c>
      <c r="C30" s="15" t="s">
        <v>1030</v>
      </c>
      <c r="D30" s="15" t="s">
        <v>1031</v>
      </c>
      <c r="E30" s="17"/>
      <c r="F30" s="16" t="s">
        <v>129</v>
      </c>
      <c r="G30" s="17">
        <v>3</v>
      </c>
      <c r="H30" s="17" t="str">
        <f t="shared" si="4"/>
        <v>integer</v>
      </c>
      <c r="I30" s="17">
        <f t="shared" si="5"/>
        <v>4</v>
      </c>
      <c r="J30" s="18"/>
      <c r="K30" s="21"/>
      <c r="L30" s="19"/>
      <c r="M30" s="20"/>
      <c r="P30" s="6"/>
      <c r="Q30" s="6"/>
      <c r="R30" s="6"/>
      <c r="S30" s="6" t="str">
        <f t="shared" si="6"/>
        <v>,times</v>
      </c>
      <c r="T30" s="6" t="str">
        <f t="shared" si="7"/>
        <v>INTEGER</v>
      </c>
      <c r="U30" s="6" t="str">
        <f t="shared" si="8"/>
        <v/>
      </c>
      <c r="V30" s="6" t="str">
        <f t="shared" si="0"/>
        <v/>
      </c>
      <c r="W30" s="6" t="str">
        <f t="shared" si="1"/>
        <v>-- 回数</v>
      </c>
      <c r="X30" s="6"/>
      <c r="AF30" s="42"/>
      <c r="AG30" s="42"/>
      <c r="AH30" s="42"/>
      <c r="AK30" s="22" t="str">
        <f t="shared" si="11"/>
        <v>,times</v>
      </c>
      <c r="AP30" s="22" t="str">
        <f t="shared" si="9"/>
        <v>,d.times</v>
      </c>
      <c r="AU30" s="22" t="str">
        <f t="shared" si="10"/>
        <v>,d.times</v>
      </c>
    </row>
    <row r="31" spans="1:47" s="22" customFormat="1">
      <c r="A31" s="6"/>
      <c r="B31" s="14">
        <f>ROW()-13</f>
        <v>18</v>
      </c>
      <c r="C31" s="25" t="s">
        <v>1032</v>
      </c>
      <c r="D31" s="25" t="s">
        <v>1033</v>
      </c>
      <c r="E31" s="16"/>
      <c r="F31" s="16" t="s">
        <v>183</v>
      </c>
      <c r="G31" s="16">
        <v>9</v>
      </c>
      <c r="H31" s="17" t="str">
        <f t="shared" si="4"/>
        <v>text</v>
      </c>
      <c r="I31" s="17">
        <f t="shared" si="5"/>
        <v>28</v>
      </c>
      <c r="J31" s="26"/>
      <c r="K31" s="27"/>
      <c r="L31" s="28"/>
      <c r="M31" s="29"/>
      <c r="P31" s="6"/>
      <c r="Q31" s="6"/>
      <c r="R31" s="6"/>
      <c r="S31" s="6" t="str">
        <f t="shared" si="6"/>
        <v>,comment_code1</v>
      </c>
      <c r="T31" s="6" t="str">
        <f t="shared" si="7"/>
        <v>TEXT</v>
      </c>
      <c r="U31" s="6" t="str">
        <f t="shared" si="8"/>
        <v/>
      </c>
      <c r="V31" s="6" t="str">
        <f t="shared" si="0"/>
        <v/>
      </c>
      <c r="W31" s="6" t="str">
        <f t="shared" si="1"/>
        <v>-- コメントコード1</v>
      </c>
      <c r="X31" s="6"/>
      <c r="AF31" s="42"/>
      <c r="AG31" s="42"/>
      <c r="AH31" s="42"/>
      <c r="AK31" s="22" t="str">
        <f t="shared" si="11"/>
        <v>,comment_code1</v>
      </c>
      <c r="AP31" s="22" t="str">
        <f t="shared" si="9"/>
        <v>,d.comment_code1</v>
      </c>
      <c r="AU31" s="22" t="str">
        <f t="shared" si="10"/>
        <v>,d.comment_code1</v>
      </c>
    </row>
    <row r="32" spans="1:47" s="22" customFormat="1">
      <c r="A32" s="6"/>
      <c r="B32" s="14">
        <f t="shared" si="3"/>
        <v>19</v>
      </c>
      <c r="C32" s="15" t="s">
        <v>1034</v>
      </c>
      <c r="D32" s="15" t="s">
        <v>1035</v>
      </c>
      <c r="E32" s="17"/>
      <c r="F32" s="16" t="s">
        <v>183</v>
      </c>
      <c r="G32" s="17">
        <v>50</v>
      </c>
      <c r="H32" s="17" t="str">
        <f t="shared" si="4"/>
        <v>text</v>
      </c>
      <c r="I32" s="17">
        <f t="shared" si="5"/>
        <v>151</v>
      </c>
      <c r="J32" s="18"/>
      <c r="K32" s="21"/>
      <c r="L32" s="19"/>
      <c r="M32" s="20"/>
      <c r="P32" s="6"/>
      <c r="Q32" s="6"/>
      <c r="R32" s="6"/>
      <c r="S32" s="6" t="str">
        <f t="shared" si="6"/>
        <v>,comment_data1</v>
      </c>
      <c r="T32" s="6" t="str">
        <f t="shared" si="7"/>
        <v>TEXT</v>
      </c>
      <c r="U32" s="6" t="str">
        <f t="shared" si="8"/>
        <v/>
      </c>
      <c r="V32" s="6" t="str">
        <f t="shared" si="0"/>
        <v/>
      </c>
      <c r="W32" s="6" t="str">
        <f t="shared" si="1"/>
        <v>-- 文字データ1</v>
      </c>
      <c r="X32" s="6"/>
      <c r="AF32" s="42"/>
      <c r="AG32" s="42"/>
      <c r="AH32" s="42"/>
      <c r="AK32" s="22" t="str">
        <f t="shared" si="11"/>
        <v>,comment_data1</v>
      </c>
      <c r="AP32" s="22" t="str">
        <f t="shared" si="9"/>
        <v>,d.comment_data1</v>
      </c>
      <c r="AU32" s="22" t="str">
        <f t="shared" si="10"/>
        <v>,d.comment_data1</v>
      </c>
    </row>
    <row r="33" spans="1:47" s="22" customFormat="1">
      <c r="A33" s="6"/>
      <c r="B33" s="14">
        <f t="shared" si="3"/>
        <v>20</v>
      </c>
      <c r="C33" s="25" t="s">
        <v>1036</v>
      </c>
      <c r="D33" s="25" t="s">
        <v>1037</v>
      </c>
      <c r="E33" s="16"/>
      <c r="F33" s="16" t="s">
        <v>183</v>
      </c>
      <c r="G33" s="16">
        <v>9</v>
      </c>
      <c r="H33" s="17" t="str">
        <f t="shared" si="4"/>
        <v>text</v>
      </c>
      <c r="I33" s="17">
        <f t="shared" si="5"/>
        <v>28</v>
      </c>
      <c r="J33" s="26"/>
      <c r="K33" s="27"/>
      <c r="L33" s="28"/>
      <c r="M33" s="29"/>
      <c r="P33" s="6"/>
      <c r="Q33" s="6"/>
      <c r="R33" s="6"/>
      <c r="S33" s="6" t="str">
        <f t="shared" si="6"/>
        <v>,comment_code2</v>
      </c>
      <c r="T33" s="6" t="str">
        <f t="shared" si="7"/>
        <v>TEXT</v>
      </c>
      <c r="U33" s="6" t="str">
        <f t="shared" si="8"/>
        <v/>
      </c>
      <c r="V33" s="6" t="str">
        <f t="shared" si="0"/>
        <v/>
      </c>
      <c r="W33" s="6" t="str">
        <f t="shared" si="1"/>
        <v>-- コメントコード2</v>
      </c>
      <c r="X33" s="6"/>
      <c r="AF33" s="42"/>
      <c r="AG33" s="42"/>
      <c r="AH33" s="42"/>
      <c r="AK33" s="22" t="str">
        <f t="shared" si="11"/>
        <v>,comment_code2</v>
      </c>
      <c r="AP33" s="22" t="str">
        <f t="shared" si="9"/>
        <v>,d.comment_code2</v>
      </c>
      <c r="AU33" s="22" t="str">
        <f t="shared" si="10"/>
        <v>,d.comment_code2</v>
      </c>
    </row>
    <row r="34" spans="1:47" s="22" customFormat="1">
      <c r="A34" s="6"/>
      <c r="B34" s="14">
        <f t="shared" si="3"/>
        <v>21</v>
      </c>
      <c r="C34" s="15" t="s">
        <v>1038</v>
      </c>
      <c r="D34" s="15" t="s">
        <v>1039</v>
      </c>
      <c r="E34" s="17"/>
      <c r="F34" s="16" t="s">
        <v>183</v>
      </c>
      <c r="G34" s="17">
        <v>50</v>
      </c>
      <c r="H34" s="17" t="str">
        <f t="shared" si="4"/>
        <v>text</v>
      </c>
      <c r="I34" s="17">
        <f t="shared" si="5"/>
        <v>151</v>
      </c>
      <c r="J34" s="18"/>
      <c r="K34" s="21"/>
      <c r="L34" s="19"/>
      <c r="M34" s="20"/>
      <c r="P34" s="6"/>
      <c r="Q34" s="6"/>
      <c r="R34" s="6"/>
      <c r="S34" s="6" t="str">
        <f t="shared" si="6"/>
        <v>,comment_data2</v>
      </c>
      <c r="T34" s="6" t="str">
        <f t="shared" si="7"/>
        <v>TEXT</v>
      </c>
      <c r="U34" s="6" t="str">
        <f t="shared" si="8"/>
        <v/>
      </c>
      <c r="V34" s="6" t="str">
        <f t="shared" si="0"/>
        <v/>
      </c>
      <c r="W34" s="6" t="str">
        <f t="shared" si="1"/>
        <v>-- 文字データ2</v>
      </c>
      <c r="X34" s="6"/>
      <c r="AF34" s="42"/>
      <c r="AG34" s="42"/>
      <c r="AH34" s="42"/>
      <c r="AK34" s="22" t="str">
        <f t="shared" si="11"/>
        <v>,comment_data2</v>
      </c>
      <c r="AP34" s="22" t="str">
        <f t="shared" si="9"/>
        <v>,d.comment_data2</v>
      </c>
      <c r="AU34" s="22" t="str">
        <f t="shared" si="10"/>
        <v>,d.comment_data2</v>
      </c>
    </row>
    <row r="35" spans="1:47" s="22" customFormat="1">
      <c r="A35" s="6"/>
      <c r="B35" s="14">
        <f>ROW()-13</f>
        <v>22</v>
      </c>
      <c r="C35" s="25" t="s">
        <v>1040</v>
      </c>
      <c r="D35" s="25" t="s">
        <v>1041</v>
      </c>
      <c r="E35" s="16"/>
      <c r="F35" s="16" t="s">
        <v>183</v>
      </c>
      <c r="G35" s="16">
        <v>9</v>
      </c>
      <c r="H35" s="17" t="str">
        <f t="shared" si="4"/>
        <v>text</v>
      </c>
      <c r="I35" s="17">
        <f t="shared" si="5"/>
        <v>28</v>
      </c>
      <c r="J35" s="26"/>
      <c r="K35" s="27"/>
      <c r="L35" s="28"/>
      <c r="M35" s="29"/>
      <c r="P35" s="6"/>
      <c r="Q35" s="6"/>
      <c r="R35" s="6"/>
      <c r="S35" s="6" t="str">
        <f t="shared" si="6"/>
        <v>,comment_code3</v>
      </c>
      <c r="T35" s="6" t="str">
        <f t="shared" si="7"/>
        <v>TEXT</v>
      </c>
      <c r="U35" s="6" t="str">
        <f t="shared" si="8"/>
        <v/>
      </c>
      <c r="V35" s="6" t="str">
        <f t="shared" si="0"/>
        <v/>
      </c>
      <c r="W35" s="6" t="str">
        <f t="shared" si="1"/>
        <v>-- コメントコード3</v>
      </c>
      <c r="X35" s="6"/>
      <c r="AF35" s="42"/>
      <c r="AG35" s="42"/>
      <c r="AH35" s="42"/>
      <c r="AK35" s="22" t="str">
        <f t="shared" si="11"/>
        <v>,comment_code3</v>
      </c>
      <c r="AP35" s="22" t="str">
        <f t="shared" si="9"/>
        <v>,d.comment_code3</v>
      </c>
      <c r="AU35" s="22" t="str">
        <f t="shared" si="10"/>
        <v>,d.comment_code3</v>
      </c>
    </row>
    <row r="36" spans="1:47" s="22" customFormat="1" ht="18.75" customHeight="1" thickBot="1">
      <c r="A36" s="6"/>
      <c r="B36" s="30">
        <f>ROW()-13</f>
        <v>23</v>
      </c>
      <c r="C36" s="31" t="s">
        <v>1042</v>
      </c>
      <c r="D36" s="31" t="s">
        <v>1043</v>
      </c>
      <c r="E36" s="23"/>
      <c r="F36" s="23" t="s">
        <v>183</v>
      </c>
      <c r="G36" s="23">
        <v>50</v>
      </c>
      <c r="H36" s="23" t="str">
        <f t="shared" si="4"/>
        <v>text</v>
      </c>
      <c r="I36" s="23">
        <f t="shared" si="5"/>
        <v>151</v>
      </c>
      <c r="J36" s="32"/>
      <c r="K36" s="33"/>
      <c r="L36" s="34"/>
      <c r="M36" s="35"/>
      <c r="P36" s="6"/>
      <c r="Q36" s="6"/>
      <c r="R36" s="6"/>
      <c r="S36" s="6" t="str">
        <f t="shared" si="6"/>
        <v>,comment_data3</v>
      </c>
      <c r="T36" s="6" t="str">
        <f t="shared" si="7"/>
        <v>TEXT</v>
      </c>
      <c r="U36" s="6" t="str">
        <f t="shared" si="8"/>
        <v/>
      </c>
      <c r="V36" s="6" t="str">
        <f t="shared" si="0"/>
        <v/>
      </c>
      <c r="W36" s="6" t="str">
        <f t="shared" si="1"/>
        <v>-- 文字データ3</v>
      </c>
      <c r="X36" s="6"/>
      <c r="AF36" s="42"/>
      <c r="AG36" s="42"/>
      <c r="AH36" s="42"/>
      <c r="AK36" s="22" t="str">
        <f t="shared" si="11"/>
        <v>,comment_data3</v>
      </c>
      <c r="AP36" s="22" t="str">
        <f t="shared" si="9"/>
        <v>,d.comment_data3</v>
      </c>
      <c r="AU36" s="22" t="str">
        <f t="shared" si="10"/>
        <v>,d.comment_data3</v>
      </c>
    </row>
    <row r="37" spans="1:47">
      <c r="P37" s="22"/>
      <c r="R37" s="6" t="s">
        <v>175</v>
      </c>
      <c r="Y37" s="22"/>
      <c r="Z37" s="22"/>
      <c r="AA37" s="22"/>
      <c r="AB37" s="22"/>
      <c r="AJ37" s="6" t="s">
        <v>476</v>
      </c>
      <c r="AO37" s="6" t="s">
        <v>476</v>
      </c>
      <c r="AT37" s="6" t="s">
        <v>476</v>
      </c>
    </row>
    <row r="38" spans="1:47">
      <c r="A38" s="22"/>
      <c r="P38" s="22"/>
      <c r="Y38" s="22"/>
      <c r="Z38" s="22"/>
      <c r="AA38" s="22"/>
      <c r="AB38" s="22"/>
      <c r="AK38" s="6" t="str">
        <f>AK$11&amp;"."&amp;SUBSTITUTE($D$8,"merge","dwh")</f>
        <v>milscm2.dwh_receiptc_si</v>
      </c>
      <c r="AP38" s="6" t="str">
        <f>"(select * from "&amp;$AP$11&amp;"."&amp;SUBSTITUTE($D$8,"merge","dwh")&amp;" where facility_id = '%(facility_id)s') d "</f>
        <v xml:space="preserve">(select * from milscm22.dwh_receiptc_si where facility_id = '%(facility_id)s') d </v>
      </c>
      <c r="AU38" s="6" t="str">
        <f>"(select * from "&amp;$AU$11&amp;"."&amp;SUBSTITUTE($D$8,"merge","dwh")&amp;" where facility_id = '%(facility_id)s') d "</f>
        <v xml:space="preserve">(select * from milscm12.dwh_receiptc_si where facility_id = '%(facility_id)s') d </v>
      </c>
    </row>
    <row r="39" spans="1:47">
      <c r="A39" s="22"/>
      <c r="P39" s="22"/>
      <c r="Y39" s="22"/>
      <c r="Z39" s="22"/>
      <c r="AA39" s="22"/>
      <c r="AB39" s="22"/>
      <c r="AJ39" s="6" t="s">
        <v>2006</v>
      </c>
      <c r="AO39" s="6" t="s">
        <v>2006</v>
      </c>
      <c r="AT39" s="6" t="s">
        <v>2006</v>
      </c>
    </row>
    <row r="40" spans="1:47">
      <c r="A40" s="22"/>
      <c r="P40" s="22"/>
      <c r="Y40" s="22"/>
      <c r="Z40" s="22"/>
      <c r="AA40" s="22"/>
      <c r="AB40" s="22"/>
      <c r="AI40" s="6" t="s">
        <v>138</v>
      </c>
      <c r="AK40" s="6" t="str">
        <f>$AI40&amp;" = '%(facility_id)s'"</f>
        <v>facility_id = '%(facility_id)s'</v>
      </c>
      <c r="AP40" s="6" t="str">
        <f>"not exists ( select 1 from (select * from "&amp;"milscm4."&amp;$D$8&amp;" where facility_id = '%(facility_id)s') m where"</f>
        <v>not exists ( select 1 from (select * from milscm4.merge_receiptc_si where facility_id = '%(facility_id)s') m where</v>
      </c>
      <c r="AU40" s="6" t="str">
        <f>"not exists ( select 1 from (select * from "&amp;"milscm4."&amp;$D$8&amp;" where facility_id = '%(facility_id)s') m where"</f>
        <v>not exists ( select 1 from (select * from milscm4.merge_receiptc_si where facility_id = '%(facility_id)s') m where</v>
      </c>
    </row>
    <row r="41" spans="1:47">
      <c r="A41" s="22"/>
      <c r="P41" s="22"/>
      <c r="Y41" s="22"/>
      <c r="Z41" s="22"/>
      <c r="AA41" s="22"/>
      <c r="AB41" s="22"/>
      <c r="AJ41" s="6" t="s">
        <v>2007</v>
      </c>
      <c r="AN41" s="6" t="s">
        <v>138</v>
      </c>
      <c r="AP41" s="6" t="str">
        <f>"d."&amp;$AN41&amp;"=m."&amp;$AN41</f>
        <v>d.facility_id=m.facility_id</v>
      </c>
      <c r="AU41" s="6" t="str">
        <f>"d."&amp;$AN41&amp;"=m."&amp;$AN41</f>
        <v>d.facility_id=m.facility_id</v>
      </c>
    </row>
    <row r="42" spans="1:47">
      <c r="P42" s="22"/>
      <c r="Y42" s="22"/>
      <c r="Z42" s="22"/>
      <c r="AA42" s="22"/>
      <c r="AB42" s="22"/>
      <c r="AN42" s="6" t="s">
        <v>814</v>
      </c>
      <c r="AP42" s="6" t="str">
        <f t="shared" ref="AP42:AP46" si="12">"and d."&amp;$AN42&amp;"=m."&amp;$AN42</f>
        <v>and d.seikyu_ym=m.seikyu_ym</v>
      </c>
      <c r="AU42" s="6" t="str">
        <f t="shared" ref="AU42:AU46" si="13">"and d."&amp;$AN42&amp;"=m."&amp;$AN42</f>
        <v>and d.seikyu_ym=m.seikyu_ym</v>
      </c>
    </row>
    <row r="43" spans="1:47">
      <c r="P43" s="22"/>
      <c r="Y43" s="22"/>
      <c r="Z43" s="22"/>
      <c r="AA43" s="22"/>
      <c r="AB43" s="22"/>
      <c r="AN43" s="6" t="s">
        <v>139</v>
      </c>
      <c r="AP43" s="6" t="str">
        <f t="shared" si="12"/>
        <v>and d.shinryo_ym=m.shinryo_ym</v>
      </c>
      <c r="AU43" s="6" t="str">
        <f t="shared" si="13"/>
        <v>and d.shinryo_ym=m.shinryo_ym</v>
      </c>
    </row>
    <row r="44" spans="1:47">
      <c r="P44" s="22"/>
      <c r="Y44" s="22"/>
      <c r="Z44" s="22"/>
      <c r="AA44" s="22"/>
      <c r="AB44" s="22"/>
      <c r="AN44" s="6" t="s">
        <v>816</v>
      </c>
      <c r="AP44" s="6" t="str">
        <f t="shared" si="12"/>
        <v>and d.shinsa_kikan=m.shinsa_kikan</v>
      </c>
      <c r="AU44" s="6" t="str">
        <f t="shared" si="13"/>
        <v>and d.shinsa_kikan=m.shinsa_kikan</v>
      </c>
    </row>
    <row r="45" spans="1:47">
      <c r="P45" s="22"/>
      <c r="Y45" s="22"/>
      <c r="Z45" s="22"/>
      <c r="AA45" s="22"/>
      <c r="AB45" s="22"/>
      <c r="AN45" s="6" t="s">
        <v>820</v>
      </c>
      <c r="AP45" s="6" t="str">
        <f t="shared" si="12"/>
        <v>and d.receipt_no=m.receipt_no</v>
      </c>
      <c r="AU45" s="6" t="str">
        <f t="shared" si="13"/>
        <v>and d.receipt_no=m.receipt_no</v>
      </c>
    </row>
    <row r="46" spans="1:47">
      <c r="P46" s="22"/>
      <c r="Y46" s="22"/>
      <c r="Z46" s="22"/>
      <c r="AA46" s="22"/>
      <c r="AB46" s="22"/>
      <c r="AN46" s="6" t="s">
        <v>822</v>
      </c>
      <c r="AP46" s="6" t="str">
        <f t="shared" si="12"/>
        <v>and d.gyo_no=m.gyo_no</v>
      </c>
      <c r="AU46" s="6" t="str">
        <f t="shared" si="13"/>
        <v>and d.gyo_no=m.gyo_no</v>
      </c>
    </row>
    <row r="47" spans="1:47">
      <c r="P47" s="22"/>
      <c r="Y47" s="22"/>
      <c r="Z47" s="22"/>
      <c r="AA47" s="22"/>
      <c r="AB47" s="22"/>
      <c r="AO47" s="6" t="s">
        <v>175</v>
      </c>
      <c r="AT47" s="6" t="s">
        <v>175</v>
      </c>
    </row>
    <row r="48" spans="1:47">
      <c r="P48" s="22"/>
      <c r="Y48" s="22"/>
      <c r="Z48" s="22"/>
      <c r="AA48" s="22"/>
      <c r="AB48" s="22"/>
    </row>
    <row r="49" spans="16:28">
      <c r="P49" s="22"/>
      <c r="Y49" s="22"/>
      <c r="Z49" s="22"/>
      <c r="AA49" s="22"/>
      <c r="AB49" s="22"/>
    </row>
    <row r="50" spans="16:28">
      <c r="P50" s="22"/>
      <c r="Y50" s="22"/>
      <c r="Z50" s="22"/>
      <c r="AA50" s="22"/>
      <c r="AB50"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1"/>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milscm4.merge_receiptc_si_day</v>
      </c>
    </row>
    <row r="3" spans="1:47" ht="18" thickBot="1">
      <c r="B3" s="9"/>
      <c r="C3" s="9"/>
      <c r="D3" s="9"/>
      <c r="E3" s="9"/>
      <c r="F3" s="9"/>
      <c r="G3" s="9"/>
      <c r="H3" s="9"/>
      <c r="I3" s="9"/>
      <c r="J3" s="9"/>
      <c r="K3" s="9"/>
      <c r="L3" s="9"/>
      <c r="M3" s="10"/>
      <c r="N3" s="9"/>
      <c r="Q3" s="6" t="str">
        <f>"ADD CONSTRAINT "&amp;D$8&amp;"_pkey"</f>
        <v>ADD CONSTRAINT merge_receiptc_si_day_pkey</v>
      </c>
    </row>
    <row r="4" spans="1:47">
      <c r="B4" s="177" t="s">
        <v>133</v>
      </c>
      <c r="C4" s="178"/>
      <c r="D4" s="179" t="str">
        <f>VLOOKUP(D7,エンティティ一覧!A1:'エンティティ一覧'!AQ10060,13,FALSE)</f>
        <v>ENT_C2_08</v>
      </c>
      <c r="E4" s="180"/>
      <c r="F4" s="180"/>
      <c r="G4" s="180"/>
      <c r="H4" s="180"/>
      <c r="I4" s="180"/>
      <c r="J4" s="180"/>
      <c r="K4" s="180"/>
      <c r="L4" s="180"/>
      <c r="M4" s="181"/>
      <c r="R4" s="6" t="s">
        <v>176</v>
      </c>
    </row>
    <row r="5" spans="1:47">
      <c r="B5" s="161" t="s">
        <v>112</v>
      </c>
      <c r="C5" s="162"/>
      <c r="D5" s="163" t="str">
        <f>VLOOKUP(D7,エンティティ一覧!A1:'エンティティ一覧'!AQ10060,2,FALSE)</f>
        <v>SA_C2</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結合テーブル_医科レセプト</v>
      </c>
      <c r="E6" s="164"/>
      <c r="F6" s="164"/>
      <c r="G6" s="164"/>
      <c r="H6" s="164"/>
      <c r="I6" s="164"/>
      <c r="J6" s="164"/>
      <c r="K6" s="164"/>
      <c r="L6" s="164"/>
      <c r="M6" s="165"/>
      <c r="T6" s="6" t="s">
        <v>962</v>
      </c>
    </row>
    <row r="7" spans="1:47">
      <c r="B7" s="161" t="s">
        <v>114</v>
      </c>
      <c r="C7" s="162"/>
      <c r="D7" s="163" t="s">
        <v>1674</v>
      </c>
      <c r="E7" s="164"/>
      <c r="F7" s="164"/>
      <c r="G7" s="164"/>
      <c r="H7" s="164"/>
      <c r="I7" s="164"/>
      <c r="J7" s="164"/>
      <c r="K7" s="164"/>
      <c r="L7" s="164"/>
      <c r="M7" s="165"/>
      <c r="T7" s="6" t="s">
        <v>1681</v>
      </c>
    </row>
    <row r="8" spans="1:47">
      <c r="B8" s="161" t="s">
        <v>115</v>
      </c>
      <c r="C8" s="162"/>
      <c r="D8" s="163" t="s">
        <v>1675</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二次利用DBの医科レセプト_診療行為レコード_算定日情報テーブルについて、バックアップスキーマを含めて結合する。</v>
      </c>
      <c r="E9" s="169"/>
      <c r="F9" s="169"/>
      <c r="G9" s="169"/>
      <c r="H9" s="169"/>
      <c r="I9" s="169"/>
      <c r="J9" s="169"/>
      <c r="K9" s="169"/>
      <c r="L9" s="169"/>
      <c r="M9" s="170"/>
      <c r="P9" s="6" t="str">
        <f>"ALTER TABLE milscm4."&amp;D$8&amp;" OWNER TO pgappl11;"</f>
        <v>ALTER TABLE milscm4.merge_receiptc_si_day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milscm4.merge_receiptc_si_day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milscm4.merge_receiptc_si_day</v>
      </c>
      <c r="AF12" s="156" t="s">
        <v>480</v>
      </c>
      <c r="AG12" s="156"/>
      <c r="AH12" s="156"/>
      <c r="AJ12" s="6" t="str">
        <f>"INSERT INTO milscm4."&amp;$D$8</f>
        <v>INSERT INTO milscm4.merge_receiptc_si_day</v>
      </c>
      <c r="AO12" s="6" t="str">
        <f>"INSERT INTO milscm4."&amp;$D$8</f>
        <v>INSERT INTO milscm4.merge_receiptc_si_day</v>
      </c>
      <c r="AT12" s="6" t="str">
        <f>"INSERT INTO milscm4."&amp;$D$8</f>
        <v>INSERT INTO milscm4.merge_receiptc_si_day</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6" si="0">IF(L14="○","NOT NULL","")</f>
        <v>NOT NULL</v>
      </c>
      <c r="W14" s="6" t="str">
        <f t="shared" ref="W14:W26" si="1">"-- "&amp;C14</f>
        <v>-- 取込年月</v>
      </c>
      <c r="X14" s="6"/>
      <c r="AF14" s="47"/>
      <c r="AG14" s="47"/>
      <c r="AH14" s="47"/>
      <c r="AK14" s="22" t="str">
        <f t="shared" ref="AK14:AK17"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25" si="3">ROW()-13</f>
        <v>2</v>
      </c>
      <c r="C15" s="15" t="s">
        <v>162</v>
      </c>
      <c r="D15" s="15" t="s">
        <v>136</v>
      </c>
      <c r="E15" s="17"/>
      <c r="F15" s="16" t="s">
        <v>129</v>
      </c>
      <c r="G15" s="17">
        <v>10</v>
      </c>
      <c r="H15" s="17" t="str">
        <f t="shared" ref="H15:H25" si="4">IF(F15="フラグ","boolean",IF(F15="文字列","text",IF(F15="整数","integer",IF(F15="実数","numeric",""))))</f>
        <v>integer</v>
      </c>
      <c r="I15" s="17">
        <f t="shared" ref="I15:I25" si="5">IF(H15="boolean",1,IF(H15="text",IF(G15&lt;=126,1+(G15*3),4+(G15*3)),IF(H15="integer",4,IF(H15="numeric",3+CEILING(G15/4*2,2),0))))</f>
        <v>4</v>
      </c>
      <c r="J15" s="18"/>
      <c r="K15" s="21"/>
      <c r="L15" s="19"/>
      <c r="M15" s="20" t="s">
        <v>415</v>
      </c>
      <c r="P15" s="6"/>
      <c r="Q15" s="6"/>
      <c r="R15" s="6"/>
      <c r="S15" s="6" t="str">
        <f t="shared" ref="S15:S26" si="6">IF(B15&lt;&gt;1,","&amp;D15,D15)</f>
        <v>,mil_karute_id</v>
      </c>
      <c r="T15" s="6" t="str">
        <f t="shared" ref="T15:T26" si="7">UPPER(H15)</f>
        <v>INTEGER</v>
      </c>
      <c r="U15" s="6" t="str">
        <f t="shared" ref="U15:U26" si="8">IF(K15&lt;&gt;"","default "&amp;IF(H15="text","'"&amp;K15&amp;"'",K15),"")</f>
        <v/>
      </c>
      <c r="V15" s="6" t="str">
        <f t="shared" si="0"/>
        <v/>
      </c>
      <c r="W15" s="6" t="str">
        <f t="shared" si="1"/>
        <v>-- 千年カルテID</v>
      </c>
      <c r="X15" s="6"/>
      <c r="AF15" s="47"/>
      <c r="AG15" s="47"/>
      <c r="AH15" s="47"/>
      <c r="AK15" s="22" t="str">
        <f t="shared" si="2"/>
        <v>,mil_karute_id</v>
      </c>
      <c r="AP15" s="22" t="str">
        <f t="shared" ref="AP15:AP26" si="9">IF(CHOOSE(MATCH(AP$11,$AF$11:$AH$11,0),$AF15,$AG15,$AH15)="〇",IF($B15&lt;&gt;1,",Null","Null"),IF($B15&lt;&gt;1,","&amp;"d."&amp;$D15,"d."&amp;$D15))</f>
        <v>,d.mil_karute_id</v>
      </c>
      <c r="AU15" s="22" t="str">
        <f t="shared" ref="AU15:AU24" si="10">IF(CHOOSE(MATCH(AU$11,$AF$11:$AH$11,0),$AF15,$AG15,$AH15)="〇",IF($B15&lt;&gt;1,",Null","Null"),IF($B15&lt;&gt;1,","&amp;"d."&amp;$D15,"d."&amp;$D15))</f>
        <v>,d.mil_karute_id</v>
      </c>
    </row>
    <row r="16" spans="1:47" s="22" customFormat="1" ht="34.799999999999997">
      <c r="A16" s="6"/>
      <c r="B16" s="14">
        <f t="shared" si="3"/>
        <v>3</v>
      </c>
      <c r="C16" s="25" t="s">
        <v>161</v>
      </c>
      <c r="D16" s="25" t="s">
        <v>138</v>
      </c>
      <c r="E16" s="16" t="s">
        <v>137</v>
      </c>
      <c r="F16" s="16" t="s">
        <v>183</v>
      </c>
      <c r="G16" s="16">
        <v>9</v>
      </c>
      <c r="H16" s="17" t="str">
        <f t="shared" si="4"/>
        <v>text</v>
      </c>
      <c r="I16" s="17">
        <f t="shared" si="5"/>
        <v>28</v>
      </c>
      <c r="J16" s="26"/>
      <c r="K16" s="27"/>
      <c r="L16" s="28" t="s">
        <v>137</v>
      </c>
      <c r="M16" s="29" t="s">
        <v>941</v>
      </c>
      <c r="P16" s="6"/>
      <c r="Q16" s="6"/>
      <c r="R16" s="6"/>
      <c r="S16" s="6" t="str">
        <f t="shared" si="6"/>
        <v>,facility_id</v>
      </c>
      <c r="T16" s="6" t="str">
        <f t="shared" si="7"/>
        <v>TEXT</v>
      </c>
      <c r="U16" s="6" t="str">
        <f t="shared" si="8"/>
        <v/>
      </c>
      <c r="V16" s="6" t="str">
        <f t="shared" si="0"/>
        <v>NOT NULL</v>
      </c>
      <c r="W16" s="6" t="str">
        <f t="shared" si="1"/>
        <v>-- 施設ID</v>
      </c>
      <c r="X16" s="6"/>
      <c r="AF16" s="47"/>
      <c r="AG16" s="47"/>
      <c r="AH16" s="47"/>
      <c r="AK16" s="22" t="str">
        <f t="shared" si="2"/>
        <v>,facility_id</v>
      </c>
      <c r="AP16" s="22" t="str">
        <f t="shared" si="9"/>
        <v>,d.facility_id</v>
      </c>
      <c r="AU16" s="22" t="str">
        <f t="shared" si="10"/>
        <v>,d.facility_id</v>
      </c>
    </row>
    <row r="17" spans="1:48" s="22" customFormat="1">
      <c r="A17" s="6"/>
      <c r="B17" s="14">
        <f t="shared" si="3"/>
        <v>4</v>
      </c>
      <c r="C17" s="15" t="s">
        <v>813</v>
      </c>
      <c r="D17" s="15" t="s">
        <v>814</v>
      </c>
      <c r="E17" s="17" t="s">
        <v>137</v>
      </c>
      <c r="F17" s="16" t="s">
        <v>183</v>
      </c>
      <c r="G17" s="17">
        <v>6</v>
      </c>
      <c r="H17" s="17" t="str">
        <f t="shared" si="4"/>
        <v>text</v>
      </c>
      <c r="I17" s="17">
        <f t="shared" si="5"/>
        <v>19</v>
      </c>
      <c r="J17" s="18"/>
      <c r="K17" s="21"/>
      <c r="L17" s="19" t="s">
        <v>137</v>
      </c>
      <c r="M17" s="20" t="s">
        <v>942</v>
      </c>
      <c r="P17" s="6"/>
      <c r="Q17" s="6"/>
      <c r="R17" s="6"/>
      <c r="S17" s="6" t="str">
        <f t="shared" si="6"/>
        <v>,seikyu_ym</v>
      </c>
      <c r="T17" s="6" t="str">
        <f t="shared" si="7"/>
        <v>TEXT</v>
      </c>
      <c r="U17" s="6" t="str">
        <f t="shared" si="8"/>
        <v/>
      </c>
      <c r="V17" s="6" t="str">
        <f t="shared" si="0"/>
        <v>NOT NULL</v>
      </c>
      <c r="W17" s="6" t="str">
        <f t="shared" si="1"/>
        <v>-- 請求年月</v>
      </c>
      <c r="X17" s="6"/>
      <c r="AF17" s="47"/>
      <c r="AG17" s="47"/>
      <c r="AH17" s="47"/>
      <c r="AK17" s="22" t="str">
        <f t="shared" si="2"/>
        <v>,seikyu_ym</v>
      </c>
      <c r="AP17" s="22" t="str">
        <f t="shared" si="9"/>
        <v>,d.seikyu_ym</v>
      </c>
      <c r="AU17" s="22" t="str">
        <f t="shared" si="10"/>
        <v>,d.seikyu_ym</v>
      </c>
    </row>
    <row r="18" spans="1:48" s="22" customFormat="1">
      <c r="A18" s="6"/>
      <c r="B18" s="14">
        <f>ROW()-13</f>
        <v>5</v>
      </c>
      <c r="C18" s="25" t="s">
        <v>417</v>
      </c>
      <c r="D18" s="25" t="s">
        <v>139</v>
      </c>
      <c r="E18" s="16" t="s">
        <v>137</v>
      </c>
      <c r="F18" s="16" t="s">
        <v>183</v>
      </c>
      <c r="G18" s="16">
        <v>6</v>
      </c>
      <c r="H18" s="17" t="str">
        <f t="shared" si="4"/>
        <v>text</v>
      </c>
      <c r="I18" s="17">
        <f t="shared" si="5"/>
        <v>19</v>
      </c>
      <c r="J18" s="26"/>
      <c r="K18" s="27"/>
      <c r="L18" s="28" t="s">
        <v>137</v>
      </c>
      <c r="M18" s="29" t="s">
        <v>1013</v>
      </c>
      <c r="P18" s="6"/>
      <c r="Q18" s="6"/>
      <c r="R18" s="6"/>
      <c r="S18" s="6" t="str">
        <f t="shared" si="6"/>
        <v>,shinryo_ym</v>
      </c>
      <c r="T18" s="6" t="str">
        <f t="shared" si="7"/>
        <v>TEXT</v>
      </c>
      <c r="U18" s="6" t="str">
        <f t="shared" si="8"/>
        <v/>
      </c>
      <c r="V18" s="6" t="str">
        <f t="shared" si="0"/>
        <v>NOT NULL</v>
      </c>
      <c r="W18" s="6" t="str">
        <f t="shared" si="1"/>
        <v>-- 診療年月</v>
      </c>
      <c r="X18" s="6"/>
      <c r="AF18" s="47"/>
      <c r="AG18" s="47"/>
      <c r="AH18" s="47"/>
      <c r="AK18" s="22" t="str">
        <f>IF(CHOOSE(MATCH(AK$11,$AF$11:$AH$11,0),$AF18,$AG18,$AH18)="〇",IF($B18&lt;&gt;1,",Null","Null"),IF($B18&lt;&gt;1,","&amp;$D18,$D18))</f>
        <v>,shinryo_ym</v>
      </c>
      <c r="AP18" s="22" t="str">
        <f t="shared" si="9"/>
        <v>,d.shinryo_ym</v>
      </c>
      <c r="AU18" s="22" t="str">
        <f t="shared" si="10"/>
        <v>,d.shinryo_ym</v>
      </c>
    </row>
    <row r="19" spans="1:48" s="22" customFormat="1">
      <c r="A19" s="6"/>
      <c r="B19" s="14">
        <f t="shared" si="3"/>
        <v>6</v>
      </c>
      <c r="C19" s="15" t="s">
        <v>483</v>
      </c>
      <c r="D19" s="15" t="s">
        <v>160</v>
      </c>
      <c r="E19" s="17"/>
      <c r="F19" s="16" t="s">
        <v>183</v>
      </c>
      <c r="G19" s="17">
        <v>3</v>
      </c>
      <c r="H19" s="17" t="str">
        <f t="shared" si="4"/>
        <v>text</v>
      </c>
      <c r="I19" s="17">
        <f t="shared" si="5"/>
        <v>10</v>
      </c>
      <c r="J19" s="18"/>
      <c r="K19" s="21" t="s">
        <v>944</v>
      </c>
      <c r="L19" s="19" t="s">
        <v>137</v>
      </c>
      <c r="M19" s="20" t="s">
        <v>945</v>
      </c>
      <c r="P19" s="6"/>
      <c r="Q19" s="6"/>
      <c r="R19" s="6"/>
      <c r="S19" s="6" t="str">
        <f t="shared" si="6"/>
        <v>,data_type</v>
      </c>
      <c r="T19" s="6" t="str">
        <f t="shared" si="7"/>
        <v>TEXT</v>
      </c>
      <c r="U19" s="6" t="str">
        <f t="shared" si="8"/>
        <v>default 'RCP'</v>
      </c>
      <c r="V19" s="6" t="str">
        <f t="shared" si="0"/>
        <v>NOT NULL</v>
      </c>
      <c r="W19" s="6" t="str">
        <f t="shared" si="1"/>
        <v>-- データ種別</v>
      </c>
      <c r="X19" s="6"/>
      <c r="AF19" s="47"/>
      <c r="AG19" s="47"/>
      <c r="AH19" s="47"/>
      <c r="AK19" s="22" t="str">
        <f t="shared" ref="AK19:AK26" si="11">IF(CHOOSE(MATCH(AK$11,$AF$11:$AH$11,0),$AF19,$AG19,$AH19)="〇",IF($B19&lt;&gt;1,",Null","Null"),IF($B19&lt;&gt;1,","&amp;$D19,$D19))</f>
        <v>,data_type</v>
      </c>
      <c r="AP19" s="22" t="str">
        <f t="shared" si="9"/>
        <v>,d.data_type</v>
      </c>
      <c r="AU19" s="22" t="str">
        <f t="shared" si="10"/>
        <v>,d.data_type</v>
      </c>
    </row>
    <row r="20" spans="1:48" s="22" customFormat="1">
      <c r="A20" s="6"/>
      <c r="B20" s="14">
        <f t="shared" si="3"/>
        <v>7</v>
      </c>
      <c r="C20" s="25" t="s">
        <v>815</v>
      </c>
      <c r="D20" s="25" t="s">
        <v>816</v>
      </c>
      <c r="E20" s="16" t="s">
        <v>137</v>
      </c>
      <c r="F20" s="16" t="s">
        <v>183</v>
      </c>
      <c r="G20" s="16">
        <v>1</v>
      </c>
      <c r="H20" s="17" t="str">
        <f t="shared" si="4"/>
        <v>text</v>
      </c>
      <c r="I20" s="17">
        <f t="shared" si="5"/>
        <v>4</v>
      </c>
      <c r="J20" s="26"/>
      <c r="K20" s="27"/>
      <c r="L20" s="28" t="s">
        <v>137</v>
      </c>
      <c r="M20" s="29" t="s">
        <v>946</v>
      </c>
      <c r="P20" s="6"/>
      <c r="Q20" s="6"/>
      <c r="R20" s="6"/>
      <c r="S20" s="6" t="str">
        <f t="shared" si="6"/>
        <v>,shinsa_kikan</v>
      </c>
      <c r="T20" s="6" t="str">
        <f t="shared" si="7"/>
        <v>TEXT</v>
      </c>
      <c r="U20" s="6" t="str">
        <f t="shared" si="8"/>
        <v/>
      </c>
      <c r="V20" s="6" t="str">
        <f t="shared" si="0"/>
        <v>NOT NULL</v>
      </c>
      <c r="W20" s="6" t="str">
        <f t="shared" si="1"/>
        <v>-- 審査支払機関</v>
      </c>
      <c r="X20" s="6"/>
      <c r="AF20" s="47"/>
      <c r="AG20" s="47"/>
      <c r="AH20" s="47"/>
      <c r="AK20" s="22" t="str">
        <f t="shared" si="11"/>
        <v>,shinsa_kikan</v>
      </c>
      <c r="AP20" s="22" t="str">
        <f t="shared" si="9"/>
        <v>,d.shinsa_kikan</v>
      </c>
      <c r="AU20" s="22" t="str">
        <f t="shared" si="10"/>
        <v>,d.shinsa_kikan</v>
      </c>
    </row>
    <row r="21" spans="1:48" s="22" customFormat="1">
      <c r="A21" s="6"/>
      <c r="B21" s="14">
        <f t="shared" si="3"/>
        <v>8</v>
      </c>
      <c r="C21" s="15" t="s">
        <v>817</v>
      </c>
      <c r="D21" s="15" t="s">
        <v>818</v>
      </c>
      <c r="E21" s="17"/>
      <c r="F21" s="16" t="s">
        <v>183</v>
      </c>
      <c r="G21" s="17">
        <v>2</v>
      </c>
      <c r="H21" s="17" t="str">
        <f t="shared" si="4"/>
        <v>text</v>
      </c>
      <c r="I21" s="17">
        <f t="shared" si="5"/>
        <v>7</v>
      </c>
      <c r="J21" s="18"/>
      <c r="K21" s="21" t="s">
        <v>1053</v>
      </c>
      <c r="L21" s="19" t="s">
        <v>137</v>
      </c>
      <c r="M21" s="20" t="s">
        <v>1054</v>
      </c>
      <c r="P21" s="6"/>
      <c r="Q21" s="6"/>
      <c r="R21" s="6"/>
      <c r="S21" s="6" t="str">
        <f t="shared" si="6"/>
        <v>,record_shikibetsu</v>
      </c>
      <c r="T21" s="6" t="str">
        <f t="shared" si="7"/>
        <v>TEXT</v>
      </c>
      <c r="U21" s="6" t="str">
        <f t="shared" si="8"/>
        <v>default 'SI'</v>
      </c>
      <c r="V21" s="6" t="str">
        <f t="shared" si="0"/>
        <v>NOT NULL</v>
      </c>
      <c r="W21" s="6" t="str">
        <f t="shared" si="1"/>
        <v>-- レコード識別情報</v>
      </c>
      <c r="X21" s="6"/>
      <c r="AF21" s="47"/>
      <c r="AG21" s="47"/>
      <c r="AH21" s="47"/>
      <c r="AK21" s="22" t="str">
        <f t="shared" si="11"/>
        <v>,record_shikibetsu</v>
      </c>
      <c r="AP21" s="22" t="str">
        <f t="shared" si="9"/>
        <v>,d.record_shikibetsu</v>
      </c>
      <c r="AU21" s="22" t="str">
        <f t="shared" si="10"/>
        <v>,d.record_shikibetsu</v>
      </c>
    </row>
    <row r="22" spans="1:48" s="22" customFormat="1">
      <c r="A22" s="6"/>
      <c r="B22" s="14">
        <f>ROW()-13</f>
        <v>9</v>
      </c>
      <c r="C22" s="25" t="s">
        <v>819</v>
      </c>
      <c r="D22" s="25" t="s">
        <v>820</v>
      </c>
      <c r="E22" s="16" t="s">
        <v>137</v>
      </c>
      <c r="F22" s="16" t="s">
        <v>129</v>
      </c>
      <c r="G22" s="16">
        <v>6</v>
      </c>
      <c r="H22" s="17" t="str">
        <f t="shared" si="4"/>
        <v>integer</v>
      </c>
      <c r="I22" s="17">
        <f t="shared" si="5"/>
        <v>4</v>
      </c>
      <c r="J22" s="26"/>
      <c r="K22" s="27"/>
      <c r="L22" s="28" t="s">
        <v>137</v>
      </c>
      <c r="M22" s="29" t="s">
        <v>949</v>
      </c>
      <c r="P22" s="6"/>
      <c r="Q22" s="6"/>
      <c r="R22" s="6"/>
      <c r="S22" s="6" t="str">
        <f t="shared" si="6"/>
        <v>,receipt_no</v>
      </c>
      <c r="T22" s="6" t="str">
        <f t="shared" si="7"/>
        <v>INTEGER</v>
      </c>
      <c r="U22" s="6" t="str">
        <f t="shared" si="8"/>
        <v/>
      </c>
      <c r="V22" s="6" t="str">
        <f t="shared" si="0"/>
        <v>NOT NULL</v>
      </c>
      <c r="W22" s="6" t="str">
        <f t="shared" si="1"/>
        <v>-- レセプト番号</v>
      </c>
      <c r="X22" s="6"/>
      <c r="AF22" s="47"/>
      <c r="AG22" s="47"/>
      <c r="AH22" s="47"/>
      <c r="AK22" s="22" t="str">
        <f t="shared" si="11"/>
        <v>,receipt_no</v>
      </c>
      <c r="AP22" s="22" t="str">
        <f t="shared" si="9"/>
        <v>,d.receipt_no</v>
      </c>
      <c r="AU22" s="22" t="str">
        <f t="shared" si="10"/>
        <v>,d.receipt_no</v>
      </c>
    </row>
    <row r="23" spans="1:48" s="22" customFormat="1" ht="34.799999999999997">
      <c r="A23" s="6"/>
      <c r="B23" s="14">
        <f t="shared" si="3"/>
        <v>10</v>
      </c>
      <c r="C23" s="15" t="s">
        <v>821</v>
      </c>
      <c r="D23" s="15" t="s">
        <v>822</v>
      </c>
      <c r="E23" s="17" t="s">
        <v>137</v>
      </c>
      <c r="F23" s="16" t="s">
        <v>129</v>
      </c>
      <c r="G23" s="17">
        <v>10</v>
      </c>
      <c r="H23" s="17" t="str">
        <f t="shared" si="4"/>
        <v>integer</v>
      </c>
      <c r="I23" s="17">
        <f t="shared" si="5"/>
        <v>4</v>
      </c>
      <c r="J23" s="18"/>
      <c r="K23" s="21"/>
      <c r="L23" s="19" t="s">
        <v>137</v>
      </c>
      <c r="M23" s="20" t="s">
        <v>1016</v>
      </c>
      <c r="P23" s="6"/>
      <c r="Q23" s="6"/>
      <c r="R23" s="6"/>
      <c r="S23" s="6" t="str">
        <f t="shared" si="6"/>
        <v>,gyo_no</v>
      </c>
      <c r="T23" s="6" t="str">
        <f t="shared" si="7"/>
        <v>INTEGER</v>
      </c>
      <c r="U23" s="6" t="str">
        <f t="shared" si="8"/>
        <v/>
      </c>
      <c r="V23" s="6" t="str">
        <f t="shared" si="0"/>
        <v>NOT NULL</v>
      </c>
      <c r="W23" s="6" t="str">
        <f t="shared" si="1"/>
        <v>-- 行番号</v>
      </c>
      <c r="X23" s="6"/>
      <c r="AF23" s="47"/>
      <c r="AG23" s="47"/>
      <c r="AH23" s="47"/>
      <c r="AK23" s="22" t="str">
        <f t="shared" si="11"/>
        <v>,gyo_no</v>
      </c>
      <c r="AP23" s="22" t="str">
        <f t="shared" si="9"/>
        <v>,d.gyo_no</v>
      </c>
      <c r="AU23" s="22" t="str">
        <f t="shared" si="10"/>
        <v>,d.gyo_no</v>
      </c>
    </row>
    <row r="24" spans="1:48" s="22" customFormat="1">
      <c r="A24" s="6"/>
      <c r="B24" s="14">
        <f t="shared" si="3"/>
        <v>11</v>
      </c>
      <c r="C24" s="25" t="s">
        <v>823</v>
      </c>
      <c r="D24" s="25" t="s">
        <v>824</v>
      </c>
      <c r="E24" s="16"/>
      <c r="F24" s="16" t="s">
        <v>183</v>
      </c>
      <c r="G24" s="16">
        <v>20</v>
      </c>
      <c r="H24" s="17" t="str">
        <f t="shared" si="4"/>
        <v>text</v>
      </c>
      <c r="I24" s="17">
        <f t="shared" si="5"/>
        <v>61</v>
      </c>
      <c r="J24" s="26"/>
      <c r="K24" s="27"/>
      <c r="L24" s="28"/>
      <c r="M24" s="29" t="s">
        <v>951</v>
      </c>
      <c r="P24" s="6"/>
      <c r="Q24" s="6"/>
      <c r="R24" s="6"/>
      <c r="S24" s="6" t="str">
        <f t="shared" si="6"/>
        <v>,karute_no</v>
      </c>
      <c r="T24" s="6" t="str">
        <f t="shared" si="7"/>
        <v>TEXT</v>
      </c>
      <c r="U24" s="6" t="str">
        <f t="shared" si="8"/>
        <v/>
      </c>
      <c r="V24" s="6" t="str">
        <f t="shared" si="0"/>
        <v/>
      </c>
      <c r="W24" s="6" t="str">
        <f t="shared" si="1"/>
        <v>-- カルテ番号等</v>
      </c>
      <c r="X24" s="6"/>
      <c r="AF24" s="47"/>
      <c r="AG24" s="47"/>
      <c r="AH24" s="47"/>
      <c r="AK24" s="22" t="str">
        <f t="shared" si="11"/>
        <v>,karute_no</v>
      </c>
      <c r="AP24" s="22" t="str">
        <f t="shared" si="9"/>
        <v>,d.karute_no</v>
      </c>
      <c r="AU24" s="22" t="str">
        <f t="shared" si="10"/>
        <v>,d.karute_no</v>
      </c>
    </row>
    <row r="25" spans="1:48" s="22" customFormat="1">
      <c r="A25" s="6"/>
      <c r="B25" s="14">
        <f t="shared" si="3"/>
        <v>12</v>
      </c>
      <c r="C25" s="15" t="s">
        <v>1676</v>
      </c>
      <c r="D25" s="15" t="s">
        <v>1680</v>
      </c>
      <c r="E25" s="17" t="s">
        <v>137</v>
      </c>
      <c r="F25" s="16" t="s">
        <v>183</v>
      </c>
      <c r="G25" s="17">
        <v>8</v>
      </c>
      <c r="H25" s="17" t="str">
        <f t="shared" si="4"/>
        <v>text</v>
      </c>
      <c r="I25" s="17">
        <f t="shared" si="5"/>
        <v>25</v>
      </c>
      <c r="J25" s="18"/>
      <c r="K25" s="21"/>
      <c r="L25" s="19" t="s">
        <v>137</v>
      </c>
      <c r="M25" s="20" t="s">
        <v>1679</v>
      </c>
      <c r="P25" s="6"/>
      <c r="Q25" s="6"/>
      <c r="R25" s="6"/>
      <c r="S25" s="6" t="str">
        <f t="shared" si="6"/>
        <v>,santei_ymd</v>
      </c>
      <c r="T25" s="6" t="str">
        <f t="shared" si="7"/>
        <v>TEXT</v>
      </c>
      <c r="U25" s="6" t="str">
        <f t="shared" si="8"/>
        <v/>
      </c>
      <c r="V25" s="6" t="str">
        <f t="shared" si="0"/>
        <v>NOT NULL</v>
      </c>
      <c r="W25" s="6" t="str">
        <f t="shared" si="1"/>
        <v>-- 算定日</v>
      </c>
      <c r="X25" s="6"/>
      <c r="AF25" s="47"/>
      <c r="AG25" s="47"/>
      <c r="AH25" s="47"/>
      <c r="AK25" s="22" t="str">
        <f t="shared" si="11"/>
        <v>,santei_ymd</v>
      </c>
      <c r="AP25" s="22" t="str">
        <f t="shared" si="9"/>
        <v>,d.santei_ymd</v>
      </c>
      <c r="AT25" s="6"/>
      <c r="AU25" s="22" t="str">
        <f>",left (d."&amp;$AN34&amp;", 6) || right (d."&amp;$AN37&amp;", 2) as santei_ymd"</f>
        <v>,left (d.shinsa_kikan, 6) || right (d.santei_ymd, 2) as santei_ymd</v>
      </c>
    </row>
    <row r="26" spans="1:48" s="22" customFormat="1" ht="18.75" customHeight="1" thickBot="1">
      <c r="A26" s="6"/>
      <c r="B26" s="30">
        <f>ROW()-13</f>
        <v>13</v>
      </c>
      <c r="C26" s="31" t="s">
        <v>1678</v>
      </c>
      <c r="D26" s="31" t="s">
        <v>1031</v>
      </c>
      <c r="E26" s="23"/>
      <c r="F26" s="23" t="s">
        <v>129</v>
      </c>
      <c r="G26" s="23">
        <v>3</v>
      </c>
      <c r="H26" s="23" t="str">
        <f t="shared" ref="H26" si="12">IF(F26="フラグ","boolean",IF(F26="文字列","text",IF(F26="整数","integer",IF(F26="実数","numeric",""))))</f>
        <v>integer</v>
      </c>
      <c r="I26" s="23">
        <f t="shared" ref="I26" si="13">IF(H26="boolean",1,IF(H26="text",IF(G26&lt;=126,1+(G26*3),4+(G26*3)),IF(H26="integer",4,IF(H26="numeric",3+CEILING(G26/4*2,2),0))))</f>
        <v>4</v>
      </c>
      <c r="J26" s="32"/>
      <c r="K26" s="33"/>
      <c r="L26" s="34"/>
      <c r="M26" s="35"/>
      <c r="P26" s="6"/>
      <c r="Q26" s="6"/>
      <c r="R26" s="6"/>
      <c r="S26" s="6" t="str">
        <f t="shared" si="6"/>
        <v>,times</v>
      </c>
      <c r="T26" s="6" t="str">
        <f t="shared" si="7"/>
        <v>INTEGER</v>
      </c>
      <c r="U26" s="6" t="str">
        <f t="shared" si="8"/>
        <v/>
      </c>
      <c r="V26" s="6" t="str">
        <f t="shared" si="0"/>
        <v/>
      </c>
      <c r="W26" s="6" t="str">
        <f t="shared" si="1"/>
        <v>-- 回数</v>
      </c>
      <c r="X26" s="6"/>
      <c r="AF26" s="47"/>
      <c r="AG26" s="47"/>
      <c r="AH26" s="47"/>
      <c r="AK26" s="22" t="str">
        <f t="shared" si="11"/>
        <v>,times</v>
      </c>
      <c r="AP26" s="22" t="str">
        <f t="shared" si="9"/>
        <v>,d.times</v>
      </c>
      <c r="AT26" s="6"/>
      <c r="AU26" s="22" t="str">
        <f t="shared" ref="AU26" si="14">IF(CHOOSE(MATCH(AU$11,$AF$11:$AH$11,0),$AF26,$AG26,$AH26)="〇",IF($B26&lt;&gt;1,",Null","Null"),IF($B26&lt;&gt;1,","&amp;"d."&amp;$D26,"d."&amp;$D26))</f>
        <v>,d.times</v>
      </c>
      <c r="AV26" s="6"/>
    </row>
    <row r="27" spans="1:48">
      <c r="P27" s="22"/>
      <c r="R27" s="6" t="s">
        <v>175</v>
      </c>
      <c r="Y27" s="22"/>
      <c r="Z27" s="22"/>
      <c r="AA27" s="22"/>
      <c r="AB27" s="22"/>
      <c r="AJ27" s="6" t="s">
        <v>476</v>
      </c>
      <c r="AO27" s="6" t="s">
        <v>476</v>
      </c>
      <c r="AT27" s="6" t="s">
        <v>476</v>
      </c>
    </row>
    <row r="28" spans="1:48">
      <c r="A28" s="22"/>
      <c r="P28" s="22"/>
      <c r="Y28" s="22"/>
      <c r="Z28" s="22"/>
      <c r="AA28" s="22"/>
      <c r="AB28" s="22"/>
      <c r="AK28" s="6" t="str">
        <f>AK$11&amp;"."&amp;SUBSTITUTE($D$8,"merge","dwh")</f>
        <v>milscm2.dwh_receiptc_si_day</v>
      </c>
      <c r="AP28" s="6" t="str">
        <f>"(select * from "&amp;$AP$11&amp;"."&amp;SUBSTITUTE($D$8,"merge","dwh")&amp;" where facility_id = '%(facility_id)s') d "</f>
        <v xml:space="preserve">(select * from milscm22.dwh_receiptc_si_day where facility_id = '%(facility_id)s') d </v>
      </c>
      <c r="AU28" s="6" t="str">
        <f>"(select * from "&amp;$AU$11&amp;"."&amp;SUBSTITUTE($D$8,"merge","dwh")&amp;" where facility_id = '%(facility_id)s') d "</f>
        <v xml:space="preserve">(select * from milscm12.dwh_receiptc_si_day where facility_id = '%(facility_id)s') d </v>
      </c>
    </row>
    <row r="29" spans="1:48">
      <c r="A29" s="22"/>
      <c r="P29" s="22"/>
      <c r="Y29" s="22"/>
      <c r="Z29" s="22"/>
      <c r="AA29" s="22"/>
      <c r="AB29" s="22"/>
      <c r="AJ29" s="6" t="s">
        <v>2006</v>
      </c>
      <c r="AO29" s="6" t="s">
        <v>2006</v>
      </c>
      <c r="AT29" s="6" t="s">
        <v>2006</v>
      </c>
    </row>
    <row r="30" spans="1:48">
      <c r="A30" s="22"/>
      <c r="P30" s="22"/>
      <c r="Y30" s="22"/>
      <c r="Z30" s="22"/>
      <c r="AA30" s="22"/>
      <c r="AB30" s="22"/>
      <c r="AI30" s="6" t="s">
        <v>138</v>
      </c>
      <c r="AK30" s="6" t="str">
        <f>$AI30&amp;" = '%(facility_id)s'"</f>
        <v>facility_id = '%(facility_id)s'</v>
      </c>
      <c r="AP30" s="6" t="str">
        <f>"not exists ( select 1 from (select * from "&amp;"milscm4."&amp;$D$8&amp;" where facility_id = '%(facility_id)s') m where"</f>
        <v>not exists ( select 1 from (select * from milscm4.merge_receiptc_si_day where facility_id = '%(facility_id)s') m where</v>
      </c>
      <c r="AU30" s="6" t="str">
        <f>"not exists ( select 1 from (select * from "&amp;"milscm4."&amp;$D$8&amp;" where facility_id = '%(facility_id)s') m where"</f>
        <v>not exists ( select 1 from (select * from milscm4.merge_receiptc_si_day where facility_id = '%(facility_id)s') m where</v>
      </c>
    </row>
    <row r="31" spans="1:48">
      <c r="A31" s="22"/>
      <c r="P31" s="22"/>
      <c r="Y31" s="22"/>
      <c r="Z31" s="22"/>
      <c r="AA31" s="22"/>
      <c r="AB31" s="22"/>
      <c r="AJ31" s="6" t="s">
        <v>2007</v>
      </c>
      <c r="AN31" s="6" t="s">
        <v>138</v>
      </c>
      <c r="AP31" s="6" t="str">
        <f>"d."&amp;$AN31&amp;"=m."&amp;$AN31</f>
        <v>d.facility_id=m.facility_id</v>
      </c>
      <c r="AU31" s="6" t="str">
        <f>"d."&amp;$AN31&amp;"=m."&amp;$AN31</f>
        <v>d.facility_id=m.facility_id</v>
      </c>
    </row>
    <row r="32" spans="1:48">
      <c r="P32" s="22"/>
      <c r="Y32" s="22"/>
      <c r="Z32" s="22"/>
      <c r="AA32" s="22"/>
      <c r="AB32" s="22"/>
      <c r="AN32" s="6" t="s">
        <v>814</v>
      </c>
      <c r="AP32" s="6" t="str">
        <f t="shared" ref="AP32:AP37" si="15">"and d."&amp;$AN32&amp;"=m."&amp;$AN32</f>
        <v>and d.seikyu_ym=m.seikyu_ym</v>
      </c>
      <c r="AU32" s="6" t="str">
        <f>"and d."&amp;$AN32&amp;"=m."&amp;$AN32</f>
        <v>and d.seikyu_ym=m.seikyu_ym</v>
      </c>
    </row>
    <row r="33" spans="16:47">
      <c r="P33" s="22"/>
      <c r="Y33" s="22"/>
      <c r="Z33" s="22"/>
      <c r="AA33" s="22"/>
      <c r="AB33" s="22"/>
      <c r="AN33" s="6" t="s">
        <v>139</v>
      </c>
      <c r="AP33" s="6" t="str">
        <f t="shared" si="15"/>
        <v>and d.shinryo_ym=m.shinryo_ym</v>
      </c>
      <c r="AU33" s="6" t="str">
        <f>"and d."&amp;$AN33&amp;"=m."&amp;$AN33</f>
        <v>and d.shinryo_ym=m.shinryo_ym</v>
      </c>
    </row>
    <row r="34" spans="16:47">
      <c r="P34" s="22"/>
      <c r="Y34" s="22"/>
      <c r="Z34" s="22"/>
      <c r="AA34" s="22"/>
      <c r="AB34" s="22"/>
      <c r="AN34" s="6" t="s">
        <v>816</v>
      </c>
      <c r="AP34" s="6" t="str">
        <f t="shared" si="15"/>
        <v>and d.shinsa_kikan=m.shinsa_kikan</v>
      </c>
      <c r="AU34" s="6" t="str">
        <f>"and d."&amp;$AN34&amp;"=m."&amp;$AN34</f>
        <v>and d.shinsa_kikan=m.shinsa_kikan</v>
      </c>
    </row>
    <row r="35" spans="16:47">
      <c r="P35" s="22"/>
      <c r="Y35" s="22"/>
      <c r="Z35" s="22"/>
      <c r="AA35" s="22"/>
      <c r="AB35" s="22"/>
      <c r="AN35" s="6" t="s">
        <v>820</v>
      </c>
      <c r="AP35" s="6" t="str">
        <f t="shared" si="15"/>
        <v>and d.receipt_no=m.receipt_no</v>
      </c>
      <c r="AU35" s="6" t="str">
        <f>"and d."&amp;$AN35&amp;"=m."&amp;$AN35</f>
        <v>and d.receipt_no=m.receipt_no</v>
      </c>
    </row>
    <row r="36" spans="16:47">
      <c r="P36" s="22"/>
      <c r="Y36" s="22"/>
      <c r="Z36" s="22"/>
      <c r="AA36" s="22"/>
      <c r="AB36" s="22"/>
      <c r="AN36" s="6" t="s">
        <v>822</v>
      </c>
      <c r="AP36" s="6" t="str">
        <f t="shared" si="15"/>
        <v>and d.gyo_no=m.gyo_no</v>
      </c>
      <c r="AU36" s="6" t="str">
        <f>"and d."&amp;$AN36&amp;"=m."&amp;$AN36</f>
        <v>and d.gyo_no=m.gyo_no</v>
      </c>
    </row>
    <row r="37" spans="16:47">
      <c r="P37" s="22"/>
      <c r="Y37" s="22"/>
      <c r="Z37" s="22"/>
      <c r="AA37" s="22"/>
      <c r="AB37" s="22"/>
      <c r="AN37" s="6" t="s">
        <v>1677</v>
      </c>
      <c r="AP37" s="6" t="str">
        <f t="shared" si="15"/>
        <v>and d.santei_ymd=m.santei_ymd</v>
      </c>
      <c r="AU37" s="6" t="str">
        <f>"and left (d."&amp;$AN33&amp;", 6) || right (d."&amp;$AN37&amp;", 2) = m."&amp;AN37</f>
        <v>and left (d.shinryo_ym, 6) || right (d.santei_ymd, 2) = m.santei_ymd</v>
      </c>
    </row>
    <row r="38" spans="16:47">
      <c r="P38" s="22"/>
      <c r="Y38" s="22"/>
      <c r="Z38" s="22"/>
      <c r="AA38" s="22"/>
      <c r="AB38" s="22"/>
      <c r="AO38" s="6" t="s">
        <v>175</v>
      </c>
      <c r="AT38" s="6" t="s">
        <v>175</v>
      </c>
    </row>
    <row r="39" spans="16:47">
      <c r="P39" s="22"/>
      <c r="Y39" s="22"/>
      <c r="Z39" s="22"/>
      <c r="AA39" s="22"/>
      <c r="AB39" s="22"/>
    </row>
    <row r="40" spans="16:47">
      <c r="P40" s="22"/>
      <c r="Y40" s="22"/>
      <c r="Z40" s="22"/>
      <c r="AA40" s="22"/>
      <c r="AB40" s="22"/>
    </row>
    <row r="41" spans="16:47">
      <c r="P41" s="22"/>
      <c r="Y41" s="22"/>
      <c r="Z41" s="22"/>
      <c r="AA41" s="22"/>
      <c r="AB41" s="22"/>
    </row>
  </sheetData>
  <mergeCells count="28">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 ref="B5:C5"/>
    <mergeCell ref="D5:M5"/>
    <mergeCell ref="B6:C6"/>
    <mergeCell ref="D6:M6"/>
    <mergeCell ref="B7:C7"/>
    <mergeCell ref="D7:M7"/>
    <mergeCell ref="B4:C4"/>
    <mergeCell ref="D4:M4"/>
    <mergeCell ref="B1:C2"/>
    <mergeCell ref="E1:I1"/>
    <mergeCell ref="J1:L1"/>
    <mergeCell ref="E2:I2"/>
    <mergeCell ref="J2:L2"/>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U51"/>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milscm4.merge_receiptc_iy</v>
      </c>
    </row>
    <row r="3" spans="1:47" ht="18" thickBot="1">
      <c r="B3" s="9"/>
      <c r="C3" s="9"/>
      <c r="D3" s="9"/>
      <c r="E3" s="9"/>
      <c r="F3" s="9"/>
      <c r="G3" s="9"/>
      <c r="H3" s="9"/>
      <c r="I3" s="9"/>
      <c r="J3" s="9"/>
      <c r="K3" s="9"/>
      <c r="L3" s="9"/>
      <c r="M3" s="10"/>
      <c r="N3" s="9"/>
      <c r="Q3" s="6" t="str">
        <f>"ADD CONSTRAINT "&amp;D$8&amp;"_pkey"</f>
        <v>ADD CONSTRAINT merge_receiptc_iy_pkey</v>
      </c>
    </row>
    <row r="4" spans="1:47">
      <c r="B4" s="177" t="s">
        <v>133</v>
      </c>
      <c r="C4" s="178"/>
      <c r="D4" s="179" t="str">
        <f>VLOOKUP(D7,エンティティ一覧!A1:'エンティティ一覧'!AQ10060,13,FALSE)</f>
        <v>ENT_C2_09</v>
      </c>
      <c r="E4" s="180"/>
      <c r="F4" s="180"/>
      <c r="G4" s="180"/>
      <c r="H4" s="180"/>
      <c r="I4" s="180"/>
      <c r="J4" s="180"/>
      <c r="K4" s="180"/>
      <c r="L4" s="180"/>
      <c r="M4" s="181"/>
      <c r="R4" s="6" t="s">
        <v>176</v>
      </c>
    </row>
    <row r="5" spans="1:47">
      <c r="B5" s="161" t="s">
        <v>112</v>
      </c>
      <c r="C5" s="162"/>
      <c r="D5" s="163" t="str">
        <f>VLOOKUP(D7,エンティティ一覧!A1:'エンティティ一覧'!AQ10060,2,FALSE)</f>
        <v>SA_C2</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結合テーブル_医科レセプト</v>
      </c>
      <c r="E6" s="164"/>
      <c r="F6" s="164"/>
      <c r="G6" s="164"/>
      <c r="H6" s="164"/>
      <c r="I6" s="164"/>
      <c r="J6" s="164"/>
      <c r="K6" s="164"/>
      <c r="L6" s="164"/>
      <c r="M6" s="165"/>
      <c r="T6" s="6" t="s">
        <v>962</v>
      </c>
    </row>
    <row r="7" spans="1:47">
      <c r="B7" s="161" t="s">
        <v>114</v>
      </c>
      <c r="C7" s="162"/>
      <c r="D7" s="163" t="s">
        <v>1019</v>
      </c>
      <c r="E7" s="164"/>
      <c r="F7" s="164"/>
      <c r="G7" s="164"/>
      <c r="H7" s="164"/>
      <c r="I7" s="164"/>
      <c r="J7" s="164"/>
      <c r="K7" s="164"/>
      <c r="L7" s="164"/>
      <c r="M7" s="165"/>
      <c r="T7" s="6" t="s">
        <v>963</v>
      </c>
    </row>
    <row r="8" spans="1:47">
      <c r="B8" s="161" t="s">
        <v>115</v>
      </c>
      <c r="C8" s="162"/>
      <c r="D8" s="163" t="s">
        <v>1020</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二次利用DBの医科レセプト_医薬品レコードテーブルについて、バックアップスキーマを含めて結合する。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milscm4.merge_receiptc_iy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milscm4.merge_receiptc_iy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milscm4.merge_receiptc_iy</v>
      </c>
      <c r="AF12" s="156" t="s">
        <v>480</v>
      </c>
      <c r="AG12" s="156"/>
      <c r="AH12" s="156"/>
      <c r="AJ12" s="6" t="str">
        <f>"INSERT INTO milscm4."&amp;$D$8</f>
        <v>INSERT INTO milscm4.merge_receiptc_iy</v>
      </c>
      <c r="AO12" s="6" t="str">
        <f>"INSERT INTO milscm4."&amp;$D$8</f>
        <v>INSERT INTO milscm4.merge_receiptc_iy</v>
      </c>
      <c r="AT12" s="6" t="str">
        <f>"INSERT INTO milscm4."&amp;$D$8</f>
        <v>INSERT INTO milscm4.merge_receiptc_iy</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6" si="0">IF(L14="○","NOT NULL","")</f>
        <v>NOT NULL</v>
      </c>
      <c r="W14" s="6" t="str">
        <f t="shared" ref="W14:W36" si="1">"-- "&amp;C14</f>
        <v>-- 取込年月</v>
      </c>
      <c r="X14" s="6"/>
      <c r="AF14" s="42"/>
      <c r="AG14" s="42"/>
      <c r="AH14" s="42"/>
      <c r="AK14" s="22" t="str">
        <f t="shared" ref="AK14:AK17"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34" si="3">ROW()-13</f>
        <v>2</v>
      </c>
      <c r="C15" s="15" t="s">
        <v>162</v>
      </c>
      <c r="D15" s="15" t="s">
        <v>136</v>
      </c>
      <c r="E15" s="17"/>
      <c r="F15" s="16" t="s">
        <v>129</v>
      </c>
      <c r="G15" s="17">
        <v>10</v>
      </c>
      <c r="H15" s="17" t="str">
        <f t="shared" ref="H15:H36" si="4">IF(F15="フラグ","boolean",IF(F15="文字列","text",IF(F15="整数","integer",IF(F15="実数","numeric",""))))</f>
        <v>integer</v>
      </c>
      <c r="I15" s="17">
        <f t="shared" ref="I15:I36" si="5">IF(H15="boolean",1,IF(H15="text",IF(G15&lt;=126,1+(G15*3),4+(G15*3)),IF(H15="integer",4,IF(H15="numeric",3+CEILING(G15/4*2,2),0))))</f>
        <v>4</v>
      </c>
      <c r="J15" s="18"/>
      <c r="K15" s="21"/>
      <c r="L15" s="19"/>
      <c r="M15" s="20" t="s">
        <v>415</v>
      </c>
      <c r="P15" s="6"/>
      <c r="Q15" s="6"/>
      <c r="R15" s="6"/>
      <c r="S15" s="6" t="str">
        <f t="shared" ref="S15:S36" si="6">IF(B15&lt;&gt;1,","&amp;D15,D15)</f>
        <v>,mil_karute_id</v>
      </c>
      <c r="T15" s="6" t="str">
        <f t="shared" ref="T15:T36" si="7">UPPER(H15)</f>
        <v>INTEGER</v>
      </c>
      <c r="U15" s="6" t="str">
        <f t="shared" ref="U15:U36" si="8">IF(K15&lt;&gt;"","default "&amp;IF(H15="text","'"&amp;K15&amp;"'",K15),"")</f>
        <v/>
      </c>
      <c r="V15" s="6" t="str">
        <f t="shared" si="0"/>
        <v/>
      </c>
      <c r="W15" s="6" t="str">
        <f t="shared" si="1"/>
        <v>-- 千年カルテID</v>
      </c>
      <c r="X15" s="6"/>
      <c r="AF15" s="42"/>
      <c r="AG15" s="42"/>
      <c r="AH15" s="42"/>
      <c r="AK15" s="22" t="str">
        <f t="shared" si="2"/>
        <v>,mil_karute_id</v>
      </c>
      <c r="AP15" s="22" t="str">
        <f t="shared" ref="AP15:AP36" si="9">IF(CHOOSE(MATCH(AP$11,$AF$11:$AH$11,0),$AF15,$AG15,$AH15)="〇",IF($B15&lt;&gt;1,",Null","Null"),IF($B15&lt;&gt;1,","&amp;"d."&amp;$D15,"d."&amp;$D15))</f>
        <v>,d.mil_karute_id</v>
      </c>
      <c r="AU15" s="22" t="str">
        <f t="shared" ref="AU15:AU36" si="10">IF(CHOOSE(MATCH(AU$11,$AF$11:$AH$11,0),$AF15,$AG15,$AH15)="〇",IF($B15&lt;&gt;1,",Null","Null"),IF($B15&lt;&gt;1,","&amp;"d."&amp;$D15,"d."&amp;$D15))</f>
        <v>,d.mil_karute_id</v>
      </c>
    </row>
    <row r="16" spans="1:47" s="22" customFormat="1" ht="34.799999999999997">
      <c r="A16" s="6"/>
      <c r="B16" s="14">
        <f t="shared" si="3"/>
        <v>3</v>
      </c>
      <c r="C16" s="25" t="s">
        <v>161</v>
      </c>
      <c r="D16" s="25" t="s">
        <v>138</v>
      </c>
      <c r="E16" s="16" t="s">
        <v>137</v>
      </c>
      <c r="F16" s="16" t="s">
        <v>183</v>
      </c>
      <c r="G16" s="16">
        <v>9</v>
      </c>
      <c r="H16" s="17" t="str">
        <f t="shared" si="4"/>
        <v>text</v>
      </c>
      <c r="I16" s="17">
        <f t="shared" si="5"/>
        <v>28</v>
      </c>
      <c r="J16" s="26"/>
      <c r="K16" s="27"/>
      <c r="L16" s="28" t="s">
        <v>137</v>
      </c>
      <c r="M16" s="29" t="s">
        <v>941</v>
      </c>
      <c r="P16" s="6"/>
      <c r="Q16" s="6"/>
      <c r="R16" s="6"/>
      <c r="S16" s="6" t="str">
        <f t="shared" si="6"/>
        <v>,facility_id</v>
      </c>
      <c r="T16" s="6" t="str">
        <f t="shared" si="7"/>
        <v>TEXT</v>
      </c>
      <c r="U16" s="6" t="str">
        <f t="shared" si="8"/>
        <v/>
      </c>
      <c r="V16" s="6" t="str">
        <f t="shared" si="0"/>
        <v>NOT NULL</v>
      </c>
      <c r="W16" s="6" t="str">
        <f t="shared" si="1"/>
        <v>-- 施設ID</v>
      </c>
      <c r="X16" s="6"/>
      <c r="AF16" s="42"/>
      <c r="AG16" s="42"/>
      <c r="AH16" s="42"/>
      <c r="AK16" s="22" t="str">
        <f t="shared" si="2"/>
        <v>,facility_id</v>
      </c>
      <c r="AP16" s="22" t="str">
        <f t="shared" si="9"/>
        <v>,d.facility_id</v>
      </c>
      <c r="AU16" s="22" t="str">
        <f t="shared" si="10"/>
        <v>,d.facility_id</v>
      </c>
    </row>
    <row r="17" spans="1:47" s="22" customFormat="1">
      <c r="A17" s="6"/>
      <c r="B17" s="14">
        <f t="shared" si="3"/>
        <v>4</v>
      </c>
      <c r="C17" s="15" t="s">
        <v>813</v>
      </c>
      <c r="D17" s="15" t="s">
        <v>814</v>
      </c>
      <c r="E17" s="17" t="s">
        <v>137</v>
      </c>
      <c r="F17" s="16" t="s">
        <v>183</v>
      </c>
      <c r="G17" s="17">
        <v>6</v>
      </c>
      <c r="H17" s="17" t="str">
        <f t="shared" si="4"/>
        <v>text</v>
      </c>
      <c r="I17" s="17">
        <f t="shared" si="5"/>
        <v>19</v>
      </c>
      <c r="J17" s="18"/>
      <c r="K17" s="21"/>
      <c r="L17" s="19" t="s">
        <v>137</v>
      </c>
      <c r="M17" s="20" t="s">
        <v>942</v>
      </c>
      <c r="P17" s="6"/>
      <c r="Q17" s="6"/>
      <c r="R17" s="6"/>
      <c r="S17" s="6" t="str">
        <f t="shared" si="6"/>
        <v>,seikyu_ym</v>
      </c>
      <c r="T17" s="6" t="str">
        <f t="shared" si="7"/>
        <v>TEXT</v>
      </c>
      <c r="U17" s="6" t="str">
        <f t="shared" si="8"/>
        <v/>
      </c>
      <c r="V17" s="6" t="str">
        <f t="shared" si="0"/>
        <v>NOT NULL</v>
      </c>
      <c r="W17" s="6" t="str">
        <f t="shared" si="1"/>
        <v>-- 請求年月</v>
      </c>
      <c r="X17" s="6"/>
      <c r="AF17" s="42"/>
      <c r="AG17" s="42"/>
      <c r="AH17" s="42"/>
      <c r="AK17" s="22" t="str">
        <f t="shared" si="2"/>
        <v>,seikyu_ym</v>
      </c>
      <c r="AP17" s="22" t="str">
        <f t="shared" si="9"/>
        <v>,d.seikyu_ym</v>
      </c>
      <c r="AU17" s="22" t="str">
        <f t="shared" si="10"/>
        <v>,d.seikyu_ym</v>
      </c>
    </row>
    <row r="18" spans="1:47" s="22" customFormat="1">
      <c r="A18" s="6"/>
      <c r="B18" s="14">
        <f>ROW()-13</f>
        <v>5</v>
      </c>
      <c r="C18" s="25" t="s">
        <v>417</v>
      </c>
      <c r="D18" s="25" t="s">
        <v>139</v>
      </c>
      <c r="E18" s="16" t="s">
        <v>137</v>
      </c>
      <c r="F18" s="16" t="s">
        <v>183</v>
      </c>
      <c r="G18" s="16">
        <v>6</v>
      </c>
      <c r="H18" s="17" t="str">
        <f t="shared" si="4"/>
        <v>text</v>
      </c>
      <c r="I18" s="17">
        <f t="shared" si="5"/>
        <v>19</v>
      </c>
      <c r="J18" s="26"/>
      <c r="K18" s="27"/>
      <c r="L18" s="28" t="s">
        <v>137</v>
      </c>
      <c r="M18" s="29" t="s">
        <v>1013</v>
      </c>
      <c r="P18" s="6"/>
      <c r="Q18" s="6"/>
      <c r="R18" s="6"/>
      <c r="S18" s="6" t="str">
        <f t="shared" si="6"/>
        <v>,shinryo_ym</v>
      </c>
      <c r="T18" s="6" t="str">
        <f t="shared" si="7"/>
        <v>TEXT</v>
      </c>
      <c r="U18" s="6" t="str">
        <f t="shared" si="8"/>
        <v/>
      </c>
      <c r="V18" s="6" t="str">
        <f t="shared" si="0"/>
        <v>NOT NULL</v>
      </c>
      <c r="W18" s="6" t="str">
        <f t="shared" si="1"/>
        <v>-- 診療年月</v>
      </c>
      <c r="X18" s="6"/>
      <c r="AF18" s="42"/>
      <c r="AG18" s="42"/>
      <c r="AH18" s="42"/>
      <c r="AK18" s="22" t="str">
        <f>IF(CHOOSE(MATCH(AK$11,$AF$11:$AH$11,0),$AF18,$AG18,$AH18)="〇",IF($B18&lt;&gt;1,",Null","Null"),IF($B18&lt;&gt;1,","&amp;$D18,$D18))</f>
        <v>,shinryo_ym</v>
      </c>
      <c r="AP18" s="22" t="str">
        <f t="shared" si="9"/>
        <v>,d.shinryo_ym</v>
      </c>
      <c r="AU18" s="22" t="str">
        <f t="shared" si="10"/>
        <v>,d.shinryo_ym</v>
      </c>
    </row>
    <row r="19" spans="1:47" s="22" customFormat="1">
      <c r="A19" s="6"/>
      <c r="B19" s="14">
        <f t="shared" si="3"/>
        <v>6</v>
      </c>
      <c r="C19" s="15" t="s">
        <v>483</v>
      </c>
      <c r="D19" s="15" t="s">
        <v>160</v>
      </c>
      <c r="E19" s="17"/>
      <c r="F19" s="16" t="s">
        <v>183</v>
      </c>
      <c r="G19" s="17">
        <v>3</v>
      </c>
      <c r="H19" s="17" t="str">
        <f t="shared" si="4"/>
        <v>text</v>
      </c>
      <c r="I19" s="17">
        <f t="shared" si="5"/>
        <v>10</v>
      </c>
      <c r="J19" s="18"/>
      <c r="K19" s="21" t="s">
        <v>944</v>
      </c>
      <c r="L19" s="19" t="s">
        <v>137</v>
      </c>
      <c r="M19" s="20" t="s">
        <v>945</v>
      </c>
      <c r="P19" s="6"/>
      <c r="Q19" s="6"/>
      <c r="R19" s="6"/>
      <c r="S19" s="6" t="str">
        <f t="shared" si="6"/>
        <v>,data_type</v>
      </c>
      <c r="T19" s="6" t="str">
        <f t="shared" si="7"/>
        <v>TEXT</v>
      </c>
      <c r="U19" s="6" t="str">
        <f t="shared" si="8"/>
        <v>default 'RCP'</v>
      </c>
      <c r="V19" s="6" t="str">
        <f t="shared" si="0"/>
        <v>NOT NULL</v>
      </c>
      <c r="W19" s="6" t="str">
        <f t="shared" si="1"/>
        <v>-- データ種別</v>
      </c>
      <c r="X19" s="6"/>
      <c r="AF19" s="42"/>
      <c r="AG19" s="42"/>
      <c r="AH19" s="42"/>
      <c r="AK19" s="22" t="str">
        <f t="shared" ref="AK19:AK36" si="11">IF(CHOOSE(MATCH(AK$11,$AF$11:$AH$11,0),$AF19,$AG19,$AH19)="〇",IF($B19&lt;&gt;1,",Null","Null"),IF($B19&lt;&gt;1,","&amp;$D19,$D19))</f>
        <v>,data_type</v>
      </c>
      <c r="AP19" s="22" t="str">
        <f t="shared" si="9"/>
        <v>,d.data_type</v>
      </c>
      <c r="AU19" s="22" t="str">
        <f t="shared" si="10"/>
        <v>,d.data_type</v>
      </c>
    </row>
    <row r="20" spans="1:47" s="22" customFormat="1">
      <c r="A20" s="6"/>
      <c r="B20" s="14">
        <f t="shared" si="3"/>
        <v>7</v>
      </c>
      <c r="C20" s="25" t="s">
        <v>815</v>
      </c>
      <c r="D20" s="25" t="s">
        <v>816</v>
      </c>
      <c r="E20" s="16" t="s">
        <v>137</v>
      </c>
      <c r="F20" s="16" t="s">
        <v>183</v>
      </c>
      <c r="G20" s="16">
        <v>1</v>
      </c>
      <c r="H20" s="17" t="str">
        <f t="shared" si="4"/>
        <v>text</v>
      </c>
      <c r="I20" s="17">
        <f t="shared" si="5"/>
        <v>4</v>
      </c>
      <c r="J20" s="26"/>
      <c r="K20" s="27"/>
      <c r="L20" s="28" t="s">
        <v>137</v>
      </c>
      <c r="M20" s="29" t="s">
        <v>946</v>
      </c>
      <c r="P20" s="6"/>
      <c r="Q20" s="6"/>
      <c r="R20" s="6"/>
      <c r="S20" s="6" t="str">
        <f t="shared" si="6"/>
        <v>,shinsa_kikan</v>
      </c>
      <c r="T20" s="6" t="str">
        <f t="shared" si="7"/>
        <v>TEXT</v>
      </c>
      <c r="U20" s="6" t="str">
        <f t="shared" si="8"/>
        <v/>
      </c>
      <c r="V20" s="6" t="str">
        <f t="shared" si="0"/>
        <v>NOT NULL</v>
      </c>
      <c r="W20" s="6" t="str">
        <f t="shared" si="1"/>
        <v>-- 審査支払機関</v>
      </c>
      <c r="X20" s="6"/>
      <c r="AF20" s="42"/>
      <c r="AG20" s="42"/>
      <c r="AH20" s="42"/>
      <c r="AK20" s="22" t="str">
        <f t="shared" si="11"/>
        <v>,shinsa_kikan</v>
      </c>
      <c r="AP20" s="22" t="str">
        <f t="shared" si="9"/>
        <v>,d.shinsa_kikan</v>
      </c>
      <c r="AU20" s="22" t="str">
        <f t="shared" si="10"/>
        <v>,d.shinsa_kikan</v>
      </c>
    </row>
    <row r="21" spans="1:47" s="22" customFormat="1">
      <c r="A21" s="6"/>
      <c r="B21" s="14">
        <f t="shared" si="3"/>
        <v>8</v>
      </c>
      <c r="C21" s="15" t="s">
        <v>817</v>
      </c>
      <c r="D21" s="15" t="s">
        <v>818</v>
      </c>
      <c r="E21" s="17"/>
      <c r="F21" s="16" t="s">
        <v>183</v>
      </c>
      <c r="G21" s="17">
        <v>2</v>
      </c>
      <c r="H21" s="17" t="str">
        <f t="shared" si="4"/>
        <v>text</v>
      </c>
      <c r="I21" s="17">
        <f t="shared" si="5"/>
        <v>7</v>
      </c>
      <c r="J21" s="18"/>
      <c r="K21" s="21" t="s">
        <v>1044</v>
      </c>
      <c r="L21" s="19" t="s">
        <v>137</v>
      </c>
      <c r="M21" s="20" t="s">
        <v>1045</v>
      </c>
      <c r="P21" s="6"/>
      <c r="Q21" s="6"/>
      <c r="R21" s="6"/>
      <c r="S21" s="6" t="str">
        <f t="shared" si="6"/>
        <v>,record_shikibetsu</v>
      </c>
      <c r="T21" s="6" t="str">
        <f t="shared" si="7"/>
        <v>TEXT</v>
      </c>
      <c r="U21" s="6" t="str">
        <f t="shared" si="8"/>
        <v>default 'IY'</v>
      </c>
      <c r="V21" s="6" t="str">
        <f t="shared" si="0"/>
        <v>NOT NULL</v>
      </c>
      <c r="W21" s="6" t="str">
        <f t="shared" si="1"/>
        <v>-- レコード識別情報</v>
      </c>
      <c r="X21" s="6"/>
      <c r="AF21" s="42"/>
      <c r="AG21" s="42"/>
      <c r="AH21" s="42"/>
      <c r="AK21" s="22" t="str">
        <f t="shared" si="11"/>
        <v>,record_shikibetsu</v>
      </c>
      <c r="AP21" s="22" t="str">
        <f t="shared" si="9"/>
        <v>,d.record_shikibetsu</v>
      </c>
      <c r="AU21" s="22" t="str">
        <f t="shared" si="10"/>
        <v>,d.record_shikibetsu</v>
      </c>
    </row>
    <row r="22" spans="1:47" s="22" customFormat="1">
      <c r="A22" s="6"/>
      <c r="B22" s="14">
        <f>ROW()-13</f>
        <v>9</v>
      </c>
      <c r="C22" s="25" t="s">
        <v>819</v>
      </c>
      <c r="D22" s="25" t="s">
        <v>820</v>
      </c>
      <c r="E22" s="16" t="s">
        <v>137</v>
      </c>
      <c r="F22" s="16" t="s">
        <v>129</v>
      </c>
      <c r="G22" s="16">
        <v>6</v>
      </c>
      <c r="H22" s="17" t="str">
        <f t="shared" si="4"/>
        <v>integer</v>
      </c>
      <c r="I22" s="17">
        <f t="shared" si="5"/>
        <v>4</v>
      </c>
      <c r="J22" s="26"/>
      <c r="K22" s="27"/>
      <c r="L22" s="28" t="s">
        <v>137</v>
      </c>
      <c r="M22" s="29" t="s">
        <v>949</v>
      </c>
      <c r="P22" s="6"/>
      <c r="Q22" s="6"/>
      <c r="R22" s="6"/>
      <c r="S22" s="6" t="str">
        <f t="shared" si="6"/>
        <v>,receipt_no</v>
      </c>
      <c r="T22" s="6" t="str">
        <f t="shared" si="7"/>
        <v>INTEGER</v>
      </c>
      <c r="U22" s="6" t="str">
        <f t="shared" si="8"/>
        <v/>
      </c>
      <c r="V22" s="6" t="str">
        <f t="shared" si="0"/>
        <v>NOT NULL</v>
      </c>
      <c r="W22" s="6" t="str">
        <f t="shared" si="1"/>
        <v>-- レセプト番号</v>
      </c>
      <c r="X22" s="6"/>
      <c r="AF22" s="42"/>
      <c r="AG22" s="42"/>
      <c r="AH22" s="42"/>
      <c r="AK22" s="22" t="str">
        <f t="shared" si="11"/>
        <v>,receipt_no</v>
      </c>
      <c r="AP22" s="22" t="str">
        <f t="shared" si="9"/>
        <v>,d.receipt_no</v>
      </c>
      <c r="AU22" s="22" t="str">
        <f t="shared" si="10"/>
        <v>,d.receipt_no</v>
      </c>
    </row>
    <row r="23" spans="1:47" s="22" customFormat="1" ht="34.799999999999997">
      <c r="A23" s="6"/>
      <c r="B23" s="14">
        <f t="shared" si="3"/>
        <v>10</v>
      </c>
      <c r="C23" s="15" t="s">
        <v>821</v>
      </c>
      <c r="D23" s="15" t="s">
        <v>822</v>
      </c>
      <c r="E23" s="17" t="s">
        <v>137</v>
      </c>
      <c r="F23" s="16" t="s">
        <v>129</v>
      </c>
      <c r="G23" s="17">
        <v>10</v>
      </c>
      <c r="H23" s="17" t="str">
        <f t="shared" si="4"/>
        <v>integer</v>
      </c>
      <c r="I23" s="17">
        <f t="shared" si="5"/>
        <v>4</v>
      </c>
      <c r="J23" s="18"/>
      <c r="K23" s="21"/>
      <c r="L23" s="19" t="s">
        <v>137</v>
      </c>
      <c r="M23" s="20" t="s">
        <v>1016</v>
      </c>
      <c r="P23" s="6"/>
      <c r="Q23" s="6"/>
      <c r="R23" s="6"/>
      <c r="S23" s="6" t="str">
        <f t="shared" si="6"/>
        <v>,gyo_no</v>
      </c>
      <c r="T23" s="6" t="str">
        <f t="shared" si="7"/>
        <v>INTEGER</v>
      </c>
      <c r="U23" s="6" t="str">
        <f t="shared" si="8"/>
        <v/>
      </c>
      <c r="V23" s="6" t="str">
        <f t="shared" si="0"/>
        <v>NOT NULL</v>
      </c>
      <c r="W23" s="6" t="str">
        <f t="shared" si="1"/>
        <v>-- 行番号</v>
      </c>
      <c r="X23" s="6"/>
      <c r="AF23" s="42"/>
      <c r="AG23" s="42"/>
      <c r="AH23" s="42"/>
      <c r="AK23" s="22" t="str">
        <f t="shared" si="11"/>
        <v>,gyo_no</v>
      </c>
      <c r="AP23" s="22" t="str">
        <f t="shared" si="9"/>
        <v>,d.gyo_no</v>
      </c>
      <c r="AU23" s="22" t="str">
        <f t="shared" si="10"/>
        <v>,d.gyo_no</v>
      </c>
    </row>
    <row r="24" spans="1:47" s="22" customFormat="1">
      <c r="A24" s="6"/>
      <c r="B24" s="14">
        <f t="shared" si="3"/>
        <v>11</v>
      </c>
      <c r="C24" s="25" t="s">
        <v>823</v>
      </c>
      <c r="D24" s="25" t="s">
        <v>824</v>
      </c>
      <c r="E24" s="16"/>
      <c r="F24" s="16" t="s">
        <v>183</v>
      </c>
      <c r="G24" s="16">
        <v>20</v>
      </c>
      <c r="H24" s="17" t="str">
        <f t="shared" si="4"/>
        <v>text</v>
      </c>
      <c r="I24" s="17">
        <f t="shared" si="5"/>
        <v>61</v>
      </c>
      <c r="J24" s="26"/>
      <c r="K24" s="27"/>
      <c r="L24" s="28"/>
      <c r="M24" s="29" t="s">
        <v>951</v>
      </c>
      <c r="P24" s="6"/>
      <c r="Q24" s="6"/>
      <c r="R24" s="6"/>
      <c r="S24" s="6" t="str">
        <f t="shared" si="6"/>
        <v>,karute_no</v>
      </c>
      <c r="T24" s="6" t="str">
        <f t="shared" si="7"/>
        <v>TEXT</v>
      </c>
      <c r="U24" s="6" t="str">
        <f t="shared" si="8"/>
        <v/>
      </c>
      <c r="V24" s="6" t="str">
        <f t="shared" si="0"/>
        <v/>
      </c>
      <c r="W24" s="6" t="str">
        <f t="shared" si="1"/>
        <v>-- カルテ番号等</v>
      </c>
      <c r="X24" s="6"/>
      <c r="AF24" s="42"/>
      <c r="AG24" s="42"/>
      <c r="AH24" s="42"/>
      <c r="AK24" s="22" t="str">
        <f t="shared" si="11"/>
        <v>,karute_no</v>
      </c>
      <c r="AP24" s="22" t="str">
        <f t="shared" si="9"/>
        <v>,d.karute_no</v>
      </c>
      <c r="AU24" s="22" t="str">
        <f t="shared" si="10"/>
        <v>,d.karute_no</v>
      </c>
    </row>
    <row r="25" spans="1:47" s="22" customFormat="1">
      <c r="A25" s="6"/>
      <c r="B25" s="14">
        <f t="shared" si="3"/>
        <v>12</v>
      </c>
      <c r="C25" s="15" t="s">
        <v>1021</v>
      </c>
      <c r="D25" s="15" t="s">
        <v>1022</v>
      </c>
      <c r="E25" s="17"/>
      <c r="F25" s="16" t="s">
        <v>183</v>
      </c>
      <c r="G25" s="17">
        <v>2</v>
      </c>
      <c r="H25" s="17" t="str">
        <f t="shared" si="4"/>
        <v>text</v>
      </c>
      <c r="I25" s="17">
        <f t="shared" si="5"/>
        <v>7</v>
      </c>
      <c r="J25" s="18"/>
      <c r="K25" s="21"/>
      <c r="L25" s="19"/>
      <c r="M25" s="20"/>
      <c r="P25" s="6"/>
      <c r="Q25" s="6"/>
      <c r="R25" s="6"/>
      <c r="S25" s="6" t="str">
        <f t="shared" si="6"/>
        <v>,shinryo_shikibetsu</v>
      </c>
      <c r="T25" s="6" t="str">
        <f t="shared" si="7"/>
        <v>TEXT</v>
      </c>
      <c r="U25" s="6" t="str">
        <f t="shared" si="8"/>
        <v/>
      </c>
      <c r="V25" s="6" t="str">
        <f t="shared" si="0"/>
        <v/>
      </c>
      <c r="W25" s="6" t="str">
        <f t="shared" si="1"/>
        <v>-- 診療識別</v>
      </c>
      <c r="X25" s="6"/>
      <c r="AF25" s="42"/>
      <c r="AG25" s="42"/>
      <c r="AH25" s="42"/>
      <c r="AK25" s="22" t="str">
        <f t="shared" si="11"/>
        <v>,shinryo_shikibetsu</v>
      </c>
      <c r="AP25" s="22" t="str">
        <f t="shared" si="9"/>
        <v>,d.shinryo_shikibetsu</v>
      </c>
      <c r="AU25" s="22" t="str">
        <f t="shared" si="10"/>
        <v>,d.shinryo_shikibetsu</v>
      </c>
    </row>
    <row r="26" spans="1:47" s="22" customFormat="1">
      <c r="A26" s="6"/>
      <c r="B26" s="14">
        <f>ROW()-13</f>
        <v>13</v>
      </c>
      <c r="C26" s="25" t="s">
        <v>1023</v>
      </c>
      <c r="D26" s="25" t="s">
        <v>1024</v>
      </c>
      <c r="E26" s="16"/>
      <c r="F26" s="16" t="s">
        <v>183</v>
      </c>
      <c r="G26" s="16">
        <v>1</v>
      </c>
      <c r="H26" s="17" t="str">
        <f t="shared" si="4"/>
        <v>text</v>
      </c>
      <c r="I26" s="17">
        <f t="shared" si="5"/>
        <v>4</v>
      </c>
      <c r="J26" s="26"/>
      <c r="K26" s="27"/>
      <c r="L26" s="28"/>
      <c r="M26" s="29"/>
      <c r="P26" s="6"/>
      <c r="Q26" s="6"/>
      <c r="R26" s="6"/>
      <c r="S26" s="6" t="str">
        <f t="shared" si="6"/>
        <v>,futan_kubun</v>
      </c>
      <c r="T26" s="6" t="str">
        <f t="shared" si="7"/>
        <v>TEXT</v>
      </c>
      <c r="U26" s="6" t="str">
        <f t="shared" si="8"/>
        <v/>
      </c>
      <c r="V26" s="6" t="str">
        <f t="shared" si="0"/>
        <v/>
      </c>
      <c r="W26" s="6" t="str">
        <f t="shared" si="1"/>
        <v>-- 負担区分</v>
      </c>
      <c r="X26" s="6"/>
      <c r="AF26" s="42"/>
      <c r="AG26" s="42"/>
      <c r="AH26" s="42"/>
      <c r="AK26" s="22" t="str">
        <f t="shared" si="11"/>
        <v>,futan_kubun</v>
      </c>
      <c r="AP26" s="22" t="str">
        <f t="shared" si="9"/>
        <v>,d.futan_kubun</v>
      </c>
      <c r="AU26" s="22" t="str">
        <f t="shared" si="10"/>
        <v>,d.futan_kubun</v>
      </c>
    </row>
    <row r="27" spans="1:47" s="22" customFormat="1">
      <c r="A27" s="6"/>
      <c r="B27" s="14">
        <f t="shared" si="3"/>
        <v>14</v>
      </c>
      <c r="C27" s="15" t="s">
        <v>1025</v>
      </c>
      <c r="D27" s="15" t="s">
        <v>1026</v>
      </c>
      <c r="E27" s="17"/>
      <c r="F27" s="16" t="s">
        <v>183</v>
      </c>
      <c r="G27" s="17">
        <v>9</v>
      </c>
      <c r="H27" s="17" t="str">
        <f t="shared" si="4"/>
        <v>text</v>
      </c>
      <c r="I27" s="17">
        <f t="shared" si="5"/>
        <v>28</v>
      </c>
      <c r="J27" s="18"/>
      <c r="K27" s="21"/>
      <c r="L27" s="19"/>
      <c r="M27" s="20"/>
      <c r="P27" s="6"/>
      <c r="Q27" s="6"/>
      <c r="R27" s="6"/>
      <c r="S27" s="6" t="str">
        <f t="shared" si="6"/>
        <v>,iyakuhin_code</v>
      </c>
      <c r="T27" s="6" t="str">
        <f t="shared" si="7"/>
        <v>TEXT</v>
      </c>
      <c r="U27" s="6" t="str">
        <f t="shared" si="8"/>
        <v/>
      </c>
      <c r="V27" s="6" t="str">
        <f t="shared" si="0"/>
        <v/>
      </c>
      <c r="W27" s="6" t="str">
        <f t="shared" si="1"/>
        <v>-- 医薬品コード</v>
      </c>
      <c r="X27" s="6"/>
      <c r="AF27" s="42"/>
      <c r="AG27" s="42"/>
      <c r="AH27" s="42"/>
      <c r="AK27" s="22" t="str">
        <f t="shared" si="11"/>
        <v>,iyakuhin_code</v>
      </c>
      <c r="AP27" s="22" t="str">
        <f t="shared" si="9"/>
        <v>,d.iyakuhin_code</v>
      </c>
      <c r="AU27" s="22" t="str">
        <f t="shared" si="10"/>
        <v>,d.iyakuhin_code</v>
      </c>
    </row>
    <row r="28" spans="1:47" s="22" customFormat="1" ht="34.799999999999997">
      <c r="A28" s="6"/>
      <c r="B28" s="14">
        <f t="shared" si="3"/>
        <v>15</v>
      </c>
      <c r="C28" s="15" t="s">
        <v>1027</v>
      </c>
      <c r="D28" s="15" t="s">
        <v>495</v>
      </c>
      <c r="E28" s="17"/>
      <c r="F28" s="16" t="s">
        <v>184</v>
      </c>
      <c r="G28" s="17">
        <v>11</v>
      </c>
      <c r="H28" s="17" t="str">
        <f t="shared" si="4"/>
        <v>numeric</v>
      </c>
      <c r="I28" s="17">
        <f t="shared" si="5"/>
        <v>9</v>
      </c>
      <c r="J28" s="18"/>
      <c r="K28" s="21"/>
      <c r="L28" s="19"/>
      <c r="M28" s="20" t="s">
        <v>1046</v>
      </c>
      <c r="P28" s="6"/>
      <c r="Q28" s="6"/>
      <c r="R28" s="6"/>
      <c r="S28" s="6" t="str">
        <f t="shared" si="6"/>
        <v>,shiyoryo</v>
      </c>
      <c r="T28" s="6" t="str">
        <f t="shared" si="7"/>
        <v>NUMERIC</v>
      </c>
      <c r="U28" s="6" t="str">
        <f t="shared" si="8"/>
        <v/>
      </c>
      <c r="V28" s="6" t="str">
        <f t="shared" si="0"/>
        <v/>
      </c>
      <c r="W28" s="6" t="str">
        <f t="shared" si="1"/>
        <v>-- 使用量</v>
      </c>
      <c r="X28" s="6"/>
      <c r="AF28" s="42"/>
      <c r="AG28" s="42"/>
      <c r="AH28" s="42"/>
      <c r="AK28" s="22" t="str">
        <f t="shared" si="11"/>
        <v>,shiyoryo</v>
      </c>
      <c r="AP28" s="22" t="str">
        <f t="shared" si="9"/>
        <v>,d.shiyoryo</v>
      </c>
      <c r="AU28" s="22" t="str">
        <f t="shared" si="10"/>
        <v>,d.shiyoryo</v>
      </c>
    </row>
    <row r="29" spans="1:47" s="22" customFormat="1">
      <c r="A29" s="6"/>
      <c r="B29" s="14">
        <f t="shared" si="3"/>
        <v>16</v>
      </c>
      <c r="C29" s="25" t="s">
        <v>1028</v>
      </c>
      <c r="D29" s="25" t="s">
        <v>1029</v>
      </c>
      <c r="E29" s="16"/>
      <c r="F29" s="16" t="s">
        <v>129</v>
      </c>
      <c r="G29" s="16">
        <v>7</v>
      </c>
      <c r="H29" s="17" t="str">
        <f t="shared" si="4"/>
        <v>integer</v>
      </c>
      <c r="I29" s="17">
        <f t="shared" si="5"/>
        <v>4</v>
      </c>
      <c r="J29" s="26"/>
      <c r="K29" s="27"/>
      <c r="L29" s="28"/>
      <c r="M29" s="29"/>
      <c r="P29" s="6"/>
      <c r="Q29" s="6"/>
      <c r="R29" s="6"/>
      <c r="S29" s="6" t="str">
        <f t="shared" si="6"/>
        <v>,tensu</v>
      </c>
      <c r="T29" s="6" t="str">
        <f t="shared" si="7"/>
        <v>INTEGER</v>
      </c>
      <c r="U29" s="6" t="str">
        <f t="shared" si="8"/>
        <v/>
      </c>
      <c r="V29" s="6" t="str">
        <f t="shared" si="0"/>
        <v/>
      </c>
      <c r="W29" s="6" t="str">
        <f t="shared" si="1"/>
        <v>-- 点数</v>
      </c>
      <c r="X29" s="6"/>
      <c r="AF29" s="42"/>
      <c r="AG29" s="42"/>
      <c r="AH29" s="42"/>
      <c r="AK29" s="22" t="str">
        <f t="shared" si="11"/>
        <v>,tensu</v>
      </c>
      <c r="AP29" s="22" t="str">
        <f t="shared" si="9"/>
        <v>,d.tensu</v>
      </c>
      <c r="AU29" s="22" t="str">
        <f t="shared" si="10"/>
        <v>,d.tensu</v>
      </c>
    </row>
    <row r="30" spans="1:47" s="22" customFormat="1">
      <c r="A30" s="6"/>
      <c r="B30" s="14">
        <f t="shared" si="3"/>
        <v>17</v>
      </c>
      <c r="C30" s="15" t="s">
        <v>1030</v>
      </c>
      <c r="D30" s="15" t="s">
        <v>1031</v>
      </c>
      <c r="E30" s="17"/>
      <c r="F30" s="16" t="s">
        <v>129</v>
      </c>
      <c r="G30" s="17">
        <v>3</v>
      </c>
      <c r="H30" s="17" t="str">
        <f t="shared" si="4"/>
        <v>integer</v>
      </c>
      <c r="I30" s="17">
        <f t="shared" si="5"/>
        <v>4</v>
      </c>
      <c r="J30" s="18"/>
      <c r="K30" s="21"/>
      <c r="L30" s="19"/>
      <c r="M30" s="20"/>
      <c r="P30" s="6"/>
      <c r="Q30" s="6"/>
      <c r="R30" s="6"/>
      <c r="S30" s="6" t="str">
        <f t="shared" si="6"/>
        <v>,times</v>
      </c>
      <c r="T30" s="6" t="str">
        <f t="shared" si="7"/>
        <v>INTEGER</v>
      </c>
      <c r="U30" s="6" t="str">
        <f t="shared" si="8"/>
        <v/>
      </c>
      <c r="V30" s="6" t="str">
        <f t="shared" si="0"/>
        <v/>
      </c>
      <c r="W30" s="6" t="str">
        <f t="shared" si="1"/>
        <v>-- 回数</v>
      </c>
      <c r="X30" s="6"/>
      <c r="AF30" s="42"/>
      <c r="AG30" s="42"/>
      <c r="AH30" s="42"/>
      <c r="AK30" s="22" t="str">
        <f t="shared" si="11"/>
        <v>,times</v>
      </c>
      <c r="AP30" s="22" t="str">
        <f t="shared" si="9"/>
        <v>,d.times</v>
      </c>
      <c r="AU30" s="22" t="str">
        <f t="shared" si="10"/>
        <v>,d.times</v>
      </c>
    </row>
    <row r="31" spans="1:47" s="22" customFormat="1">
      <c r="A31" s="6"/>
      <c r="B31" s="14">
        <f>ROW()-13</f>
        <v>18</v>
      </c>
      <c r="C31" s="25" t="s">
        <v>1032</v>
      </c>
      <c r="D31" s="25" t="s">
        <v>1033</v>
      </c>
      <c r="E31" s="16"/>
      <c r="F31" s="16" t="s">
        <v>183</v>
      </c>
      <c r="G31" s="16">
        <v>9</v>
      </c>
      <c r="H31" s="17" t="str">
        <f t="shared" si="4"/>
        <v>text</v>
      </c>
      <c r="I31" s="17">
        <f t="shared" si="5"/>
        <v>28</v>
      </c>
      <c r="J31" s="26"/>
      <c r="K31" s="27"/>
      <c r="L31" s="28"/>
      <c r="M31" s="29"/>
      <c r="P31" s="6"/>
      <c r="Q31" s="6"/>
      <c r="R31" s="6"/>
      <c r="S31" s="6" t="str">
        <f t="shared" si="6"/>
        <v>,comment_code1</v>
      </c>
      <c r="T31" s="6" t="str">
        <f t="shared" si="7"/>
        <v>TEXT</v>
      </c>
      <c r="U31" s="6" t="str">
        <f t="shared" si="8"/>
        <v/>
      </c>
      <c r="V31" s="6" t="str">
        <f t="shared" si="0"/>
        <v/>
      </c>
      <c r="W31" s="6" t="str">
        <f t="shared" si="1"/>
        <v>-- コメントコード1</v>
      </c>
      <c r="X31" s="6"/>
      <c r="AF31" s="42"/>
      <c r="AG31" s="42"/>
      <c r="AH31" s="42"/>
      <c r="AK31" s="22" t="str">
        <f t="shared" si="11"/>
        <v>,comment_code1</v>
      </c>
      <c r="AP31" s="22" t="str">
        <f t="shared" si="9"/>
        <v>,d.comment_code1</v>
      </c>
      <c r="AU31" s="22" t="str">
        <f t="shared" si="10"/>
        <v>,d.comment_code1</v>
      </c>
    </row>
    <row r="32" spans="1:47" s="22" customFormat="1">
      <c r="A32" s="6"/>
      <c r="B32" s="14">
        <f t="shared" si="3"/>
        <v>19</v>
      </c>
      <c r="C32" s="15" t="s">
        <v>1034</v>
      </c>
      <c r="D32" s="15" t="s">
        <v>1035</v>
      </c>
      <c r="E32" s="17"/>
      <c r="F32" s="16" t="s">
        <v>183</v>
      </c>
      <c r="G32" s="17">
        <v>50</v>
      </c>
      <c r="H32" s="17" t="str">
        <f t="shared" si="4"/>
        <v>text</v>
      </c>
      <c r="I32" s="17">
        <f t="shared" si="5"/>
        <v>151</v>
      </c>
      <c r="J32" s="18"/>
      <c r="K32" s="21"/>
      <c r="L32" s="19"/>
      <c r="M32" s="20"/>
      <c r="P32" s="6"/>
      <c r="Q32" s="6"/>
      <c r="R32" s="6"/>
      <c r="S32" s="6" t="str">
        <f t="shared" si="6"/>
        <v>,comment_data1</v>
      </c>
      <c r="T32" s="6" t="str">
        <f t="shared" si="7"/>
        <v>TEXT</v>
      </c>
      <c r="U32" s="6" t="str">
        <f t="shared" si="8"/>
        <v/>
      </c>
      <c r="V32" s="6" t="str">
        <f t="shared" si="0"/>
        <v/>
      </c>
      <c r="W32" s="6" t="str">
        <f t="shared" si="1"/>
        <v>-- 文字データ1</v>
      </c>
      <c r="X32" s="6"/>
      <c r="AF32" s="42"/>
      <c r="AG32" s="42"/>
      <c r="AH32" s="42"/>
      <c r="AK32" s="22" t="str">
        <f t="shared" si="11"/>
        <v>,comment_data1</v>
      </c>
      <c r="AP32" s="22" t="str">
        <f t="shared" si="9"/>
        <v>,d.comment_data1</v>
      </c>
      <c r="AU32" s="22" t="str">
        <f t="shared" si="10"/>
        <v>,d.comment_data1</v>
      </c>
    </row>
    <row r="33" spans="1:47" s="22" customFormat="1">
      <c r="A33" s="6"/>
      <c r="B33" s="14">
        <f t="shared" si="3"/>
        <v>20</v>
      </c>
      <c r="C33" s="25" t="s">
        <v>1036</v>
      </c>
      <c r="D33" s="25" t="s">
        <v>1037</v>
      </c>
      <c r="E33" s="16"/>
      <c r="F33" s="16" t="s">
        <v>183</v>
      </c>
      <c r="G33" s="16">
        <v>9</v>
      </c>
      <c r="H33" s="17" t="str">
        <f t="shared" si="4"/>
        <v>text</v>
      </c>
      <c r="I33" s="17">
        <f t="shared" si="5"/>
        <v>28</v>
      </c>
      <c r="J33" s="26"/>
      <c r="K33" s="27"/>
      <c r="L33" s="28"/>
      <c r="M33" s="29"/>
      <c r="P33" s="6"/>
      <c r="Q33" s="6"/>
      <c r="R33" s="6"/>
      <c r="S33" s="6" t="str">
        <f t="shared" si="6"/>
        <v>,comment_code2</v>
      </c>
      <c r="T33" s="6" t="str">
        <f t="shared" si="7"/>
        <v>TEXT</v>
      </c>
      <c r="U33" s="6" t="str">
        <f t="shared" si="8"/>
        <v/>
      </c>
      <c r="V33" s="6" t="str">
        <f t="shared" si="0"/>
        <v/>
      </c>
      <c r="W33" s="6" t="str">
        <f t="shared" si="1"/>
        <v>-- コメントコード2</v>
      </c>
      <c r="X33" s="6"/>
      <c r="AF33" s="42"/>
      <c r="AG33" s="42"/>
      <c r="AH33" s="42"/>
      <c r="AK33" s="22" t="str">
        <f t="shared" si="11"/>
        <v>,comment_code2</v>
      </c>
      <c r="AP33" s="22" t="str">
        <f t="shared" si="9"/>
        <v>,d.comment_code2</v>
      </c>
      <c r="AU33" s="22" t="str">
        <f t="shared" si="10"/>
        <v>,d.comment_code2</v>
      </c>
    </row>
    <row r="34" spans="1:47" s="22" customFormat="1">
      <c r="A34" s="6"/>
      <c r="B34" s="14">
        <f t="shared" si="3"/>
        <v>21</v>
      </c>
      <c r="C34" s="15" t="s">
        <v>1038</v>
      </c>
      <c r="D34" s="15" t="s">
        <v>1039</v>
      </c>
      <c r="E34" s="17"/>
      <c r="F34" s="16" t="s">
        <v>183</v>
      </c>
      <c r="G34" s="17">
        <v>50</v>
      </c>
      <c r="H34" s="17" t="str">
        <f t="shared" si="4"/>
        <v>text</v>
      </c>
      <c r="I34" s="17">
        <f t="shared" si="5"/>
        <v>151</v>
      </c>
      <c r="J34" s="18"/>
      <c r="K34" s="21"/>
      <c r="L34" s="19"/>
      <c r="M34" s="20"/>
      <c r="P34" s="6"/>
      <c r="Q34" s="6"/>
      <c r="R34" s="6"/>
      <c r="S34" s="6" t="str">
        <f t="shared" si="6"/>
        <v>,comment_data2</v>
      </c>
      <c r="T34" s="6" t="str">
        <f t="shared" si="7"/>
        <v>TEXT</v>
      </c>
      <c r="U34" s="6" t="str">
        <f t="shared" si="8"/>
        <v/>
      </c>
      <c r="V34" s="6" t="str">
        <f t="shared" si="0"/>
        <v/>
      </c>
      <c r="W34" s="6" t="str">
        <f t="shared" si="1"/>
        <v>-- 文字データ2</v>
      </c>
      <c r="X34" s="6"/>
      <c r="AF34" s="42"/>
      <c r="AG34" s="42"/>
      <c r="AH34" s="42"/>
      <c r="AK34" s="22" t="str">
        <f t="shared" si="11"/>
        <v>,comment_data2</v>
      </c>
      <c r="AP34" s="22" t="str">
        <f t="shared" si="9"/>
        <v>,d.comment_data2</v>
      </c>
      <c r="AU34" s="22" t="str">
        <f t="shared" si="10"/>
        <v>,d.comment_data2</v>
      </c>
    </row>
    <row r="35" spans="1:47" s="22" customFormat="1">
      <c r="A35" s="6"/>
      <c r="B35" s="14">
        <f>ROW()-13</f>
        <v>22</v>
      </c>
      <c r="C35" s="25" t="s">
        <v>1040</v>
      </c>
      <c r="D35" s="25" t="s">
        <v>1041</v>
      </c>
      <c r="E35" s="16"/>
      <c r="F35" s="16" t="s">
        <v>183</v>
      </c>
      <c r="G35" s="16">
        <v>9</v>
      </c>
      <c r="H35" s="17" t="str">
        <f t="shared" si="4"/>
        <v>text</v>
      </c>
      <c r="I35" s="17">
        <f t="shared" si="5"/>
        <v>28</v>
      </c>
      <c r="J35" s="26"/>
      <c r="K35" s="27"/>
      <c r="L35" s="28"/>
      <c r="M35" s="29"/>
      <c r="P35" s="6"/>
      <c r="Q35" s="6"/>
      <c r="R35" s="6"/>
      <c r="S35" s="6" t="str">
        <f t="shared" si="6"/>
        <v>,comment_code3</v>
      </c>
      <c r="T35" s="6" t="str">
        <f t="shared" si="7"/>
        <v>TEXT</v>
      </c>
      <c r="U35" s="6" t="str">
        <f t="shared" si="8"/>
        <v/>
      </c>
      <c r="V35" s="6" t="str">
        <f t="shared" si="0"/>
        <v/>
      </c>
      <c r="W35" s="6" t="str">
        <f t="shared" si="1"/>
        <v>-- コメントコード3</v>
      </c>
      <c r="X35" s="6"/>
      <c r="AF35" s="42"/>
      <c r="AG35" s="42"/>
      <c r="AH35" s="42"/>
      <c r="AK35" s="22" t="str">
        <f t="shared" si="11"/>
        <v>,comment_code3</v>
      </c>
      <c r="AP35" s="22" t="str">
        <f t="shared" si="9"/>
        <v>,d.comment_code3</v>
      </c>
      <c r="AU35" s="22" t="str">
        <f t="shared" si="10"/>
        <v>,d.comment_code3</v>
      </c>
    </row>
    <row r="36" spans="1:47" s="22" customFormat="1" ht="18.75" customHeight="1" thickBot="1">
      <c r="A36" s="6"/>
      <c r="B36" s="30">
        <f>ROW()-13</f>
        <v>23</v>
      </c>
      <c r="C36" s="31" t="s">
        <v>1042</v>
      </c>
      <c r="D36" s="31" t="s">
        <v>1043</v>
      </c>
      <c r="E36" s="23"/>
      <c r="F36" s="23" t="s">
        <v>183</v>
      </c>
      <c r="G36" s="23">
        <v>50</v>
      </c>
      <c r="H36" s="23" t="str">
        <f t="shared" si="4"/>
        <v>text</v>
      </c>
      <c r="I36" s="23">
        <f t="shared" si="5"/>
        <v>151</v>
      </c>
      <c r="J36" s="32"/>
      <c r="K36" s="33"/>
      <c r="L36" s="34"/>
      <c r="M36" s="35"/>
      <c r="P36" s="6"/>
      <c r="Q36" s="6"/>
      <c r="R36" s="6"/>
      <c r="S36" s="6" t="str">
        <f t="shared" si="6"/>
        <v>,comment_data3</v>
      </c>
      <c r="T36" s="6" t="str">
        <f t="shared" si="7"/>
        <v>TEXT</v>
      </c>
      <c r="U36" s="6" t="str">
        <f t="shared" si="8"/>
        <v/>
      </c>
      <c r="V36" s="6" t="str">
        <f t="shared" si="0"/>
        <v/>
      </c>
      <c r="W36" s="6" t="str">
        <f t="shared" si="1"/>
        <v>-- 文字データ3</v>
      </c>
      <c r="X36" s="6"/>
      <c r="AF36" s="42"/>
      <c r="AG36" s="42"/>
      <c r="AH36" s="42"/>
      <c r="AK36" s="22" t="str">
        <f t="shared" si="11"/>
        <v>,comment_data3</v>
      </c>
      <c r="AP36" s="22" t="str">
        <f t="shared" si="9"/>
        <v>,d.comment_data3</v>
      </c>
      <c r="AU36" s="22" t="str">
        <f t="shared" si="10"/>
        <v>,d.comment_data3</v>
      </c>
    </row>
    <row r="37" spans="1:47">
      <c r="P37" s="22"/>
      <c r="R37" s="6" t="s">
        <v>175</v>
      </c>
      <c r="Y37" s="22"/>
      <c r="Z37" s="22"/>
      <c r="AA37" s="22"/>
      <c r="AB37" s="22"/>
      <c r="AJ37" s="6" t="s">
        <v>476</v>
      </c>
      <c r="AO37" s="6" t="s">
        <v>476</v>
      </c>
      <c r="AT37" s="6" t="s">
        <v>476</v>
      </c>
    </row>
    <row r="38" spans="1:47">
      <c r="A38" s="22"/>
      <c r="P38" s="22"/>
      <c r="Y38" s="22"/>
      <c r="Z38" s="22"/>
      <c r="AA38" s="22"/>
      <c r="AB38" s="22"/>
      <c r="AK38" s="6" t="str">
        <f>AK$11&amp;"."&amp;SUBSTITUTE($D$8,"merge","dwh")</f>
        <v>milscm2.dwh_receiptc_iy</v>
      </c>
      <c r="AP38" s="6" t="str">
        <f>"(select * from "&amp;$AP$11&amp;"."&amp;SUBSTITUTE($D$8,"merge","dwh")&amp;" where facility_id = '%(facility_id)s') d "</f>
        <v xml:space="preserve">(select * from milscm22.dwh_receiptc_iy where facility_id = '%(facility_id)s') d </v>
      </c>
      <c r="AU38" s="6" t="str">
        <f>"(select * from "&amp;$AU$11&amp;"."&amp;SUBSTITUTE($D$8,"merge","dwh")&amp;" where facility_id = '%(facility_id)s') d "</f>
        <v xml:space="preserve">(select * from milscm12.dwh_receiptc_iy where facility_id = '%(facility_id)s') d </v>
      </c>
    </row>
    <row r="39" spans="1:47">
      <c r="A39" s="22"/>
      <c r="P39" s="22"/>
      <c r="Y39" s="22"/>
      <c r="Z39" s="22"/>
      <c r="AA39" s="22"/>
      <c r="AB39" s="22"/>
      <c r="AJ39" s="6" t="s">
        <v>2006</v>
      </c>
      <c r="AO39" s="6" t="s">
        <v>2006</v>
      </c>
      <c r="AT39" s="6" t="s">
        <v>2006</v>
      </c>
    </row>
    <row r="40" spans="1:47">
      <c r="A40" s="22"/>
      <c r="P40" s="22"/>
      <c r="Y40" s="22"/>
      <c r="Z40" s="22"/>
      <c r="AA40" s="22"/>
      <c r="AB40" s="22"/>
      <c r="AI40" s="6" t="s">
        <v>138</v>
      </c>
      <c r="AK40" s="6" t="str">
        <f>$AI40&amp;" = '%(facility_id)s'"</f>
        <v>facility_id = '%(facility_id)s'</v>
      </c>
      <c r="AP40" s="6" t="str">
        <f>"not exists ( select 1 from (select * from "&amp;"milscm4."&amp;$D$8&amp;" where facility_id = '%(facility_id)s') m where"</f>
        <v>not exists ( select 1 from (select * from milscm4.merge_receiptc_iy where facility_id = '%(facility_id)s') m where</v>
      </c>
      <c r="AU40" s="6" t="str">
        <f>"not exists ( select 1 from (select * from "&amp;"milscm4."&amp;$D$8&amp;" where facility_id = '%(facility_id)s') m where"</f>
        <v>not exists ( select 1 from (select * from milscm4.merge_receiptc_iy where facility_id = '%(facility_id)s') m where</v>
      </c>
    </row>
    <row r="41" spans="1:47">
      <c r="A41" s="22"/>
      <c r="P41" s="22"/>
      <c r="Y41" s="22"/>
      <c r="Z41" s="22"/>
      <c r="AA41" s="22"/>
      <c r="AB41" s="22"/>
      <c r="AJ41" s="6" t="s">
        <v>2007</v>
      </c>
      <c r="AN41" s="6" t="s">
        <v>138</v>
      </c>
      <c r="AP41" s="6" t="str">
        <f>"d."&amp;$AN41&amp;"=m."&amp;$AN41</f>
        <v>d.facility_id=m.facility_id</v>
      </c>
      <c r="AU41" s="6" t="str">
        <f>"d."&amp;$AN41&amp;"=m."&amp;$AN41</f>
        <v>d.facility_id=m.facility_id</v>
      </c>
    </row>
    <row r="42" spans="1:47">
      <c r="A42" s="22"/>
      <c r="P42" s="22"/>
      <c r="Y42" s="22"/>
      <c r="Z42" s="22"/>
      <c r="AA42" s="22"/>
      <c r="AB42" s="22"/>
      <c r="AN42" s="6" t="s">
        <v>814</v>
      </c>
      <c r="AP42" s="6" t="str">
        <f>"and d."&amp;$AN42&amp;"=m."&amp;$AN42</f>
        <v>and d.seikyu_ym=m.seikyu_ym</v>
      </c>
      <c r="AU42" s="6" t="str">
        <f>"and d."&amp;$AN42&amp;"=m."&amp;$AN42</f>
        <v>and d.seikyu_ym=m.seikyu_ym</v>
      </c>
    </row>
    <row r="43" spans="1:47">
      <c r="P43" s="22"/>
      <c r="Y43" s="22"/>
      <c r="Z43" s="22"/>
      <c r="AA43" s="22"/>
      <c r="AB43" s="22"/>
      <c r="AN43" s="6" t="s">
        <v>139</v>
      </c>
      <c r="AP43" s="6" t="str">
        <f t="shared" ref="AP43:AP46" si="12">"and d."&amp;$AN43&amp;"=m."&amp;$AN43</f>
        <v>and d.shinryo_ym=m.shinryo_ym</v>
      </c>
      <c r="AU43" s="6" t="str">
        <f t="shared" ref="AU43:AU46" si="13">"and d."&amp;$AN43&amp;"=m."&amp;$AN43</f>
        <v>and d.shinryo_ym=m.shinryo_ym</v>
      </c>
    </row>
    <row r="44" spans="1:47">
      <c r="P44" s="22"/>
      <c r="Y44" s="22"/>
      <c r="Z44" s="22"/>
      <c r="AA44" s="22"/>
      <c r="AB44" s="22"/>
      <c r="AN44" s="6" t="s">
        <v>816</v>
      </c>
      <c r="AP44" s="6" t="str">
        <f t="shared" si="12"/>
        <v>and d.shinsa_kikan=m.shinsa_kikan</v>
      </c>
      <c r="AU44" s="6" t="str">
        <f t="shared" si="13"/>
        <v>and d.shinsa_kikan=m.shinsa_kikan</v>
      </c>
    </row>
    <row r="45" spans="1:47">
      <c r="P45" s="22"/>
      <c r="Y45" s="22"/>
      <c r="Z45" s="22"/>
      <c r="AA45" s="22"/>
      <c r="AB45" s="22"/>
      <c r="AN45" s="6" t="s">
        <v>820</v>
      </c>
      <c r="AP45" s="6" t="str">
        <f t="shared" si="12"/>
        <v>and d.receipt_no=m.receipt_no</v>
      </c>
      <c r="AU45" s="6" t="str">
        <f t="shared" si="13"/>
        <v>and d.receipt_no=m.receipt_no</v>
      </c>
    </row>
    <row r="46" spans="1:47">
      <c r="P46" s="22"/>
      <c r="Y46" s="22"/>
      <c r="Z46" s="22"/>
      <c r="AA46" s="22"/>
      <c r="AB46" s="22"/>
      <c r="AN46" s="6" t="s">
        <v>822</v>
      </c>
      <c r="AP46" s="6" t="str">
        <f t="shared" si="12"/>
        <v>and d.gyo_no=m.gyo_no</v>
      </c>
      <c r="AU46" s="6" t="str">
        <f t="shared" si="13"/>
        <v>and d.gyo_no=m.gyo_no</v>
      </c>
    </row>
    <row r="47" spans="1:47">
      <c r="P47" s="22"/>
      <c r="Y47" s="22"/>
      <c r="Z47" s="22"/>
      <c r="AA47" s="22"/>
      <c r="AB47" s="22"/>
      <c r="AO47" s="6" t="s">
        <v>175</v>
      </c>
      <c r="AT47" s="6" t="s">
        <v>175</v>
      </c>
    </row>
    <row r="48" spans="1:47">
      <c r="P48" s="22"/>
      <c r="Y48" s="22"/>
      <c r="Z48" s="22"/>
      <c r="AA48" s="22"/>
      <c r="AB48" s="22"/>
    </row>
    <row r="49" spans="16:28">
      <c r="P49" s="22"/>
      <c r="Y49" s="22"/>
      <c r="Z49" s="22"/>
      <c r="AA49" s="22"/>
      <c r="AB49" s="22"/>
    </row>
    <row r="50" spans="16:28">
      <c r="P50" s="22"/>
      <c r="Y50" s="22"/>
      <c r="Z50" s="22"/>
      <c r="AA50" s="22"/>
      <c r="AB50" s="22"/>
    </row>
    <row r="51" spans="16:28">
      <c r="P51" s="22"/>
      <c r="Y51" s="22"/>
      <c r="Z51" s="22"/>
      <c r="AA51" s="22"/>
      <c r="AB51"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2"/>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milscm4.merge_receiptc_iy_day</v>
      </c>
    </row>
    <row r="3" spans="1:47" ht="18" thickBot="1">
      <c r="B3" s="9"/>
      <c r="C3" s="9"/>
      <c r="D3" s="9"/>
      <c r="E3" s="9"/>
      <c r="F3" s="9"/>
      <c r="G3" s="9"/>
      <c r="H3" s="9"/>
      <c r="I3" s="9"/>
      <c r="J3" s="9"/>
      <c r="K3" s="9"/>
      <c r="L3" s="9"/>
      <c r="M3" s="10"/>
      <c r="N3" s="9"/>
      <c r="Q3" s="6" t="str">
        <f>"ADD CONSTRAINT "&amp;D$8&amp;"_pkey"</f>
        <v>ADD CONSTRAINT merge_receiptc_iy_day_pkey</v>
      </c>
    </row>
    <row r="4" spans="1:47">
      <c r="B4" s="177" t="s">
        <v>133</v>
      </c>
      <c r="C4" s="178"/>
      <c r="D4" s="179" t="str">
        <f>VLOOKUP(D7,エンティティ一覧!A1:'エンティティ一覧'!AQ10060,13,FALSE)</f>
        <v>ENT_C2_10</v>
      </c>
      <c r="E4" s="180"/>
      <c r="F4" s="180"/>
      <c r="G4" s="180"/>
      <c r="H4" s="180"/>
      <c r="I4" s="180"/>
      <c r="J4" s="180"/>
      <c r="K4" s="180"/>
      <c r="L4" s="180"/>
      <c r="M4" s="181"/>
      <c r="R4" s="6" t="s">
        <v>176</v>
      </c>
    </row>
    <row r="5" spans="1:47">
      <c r="B5" s="161" t="s">
        <v>112</v>
      </c>
      <c r="C5" s="162"/>
      <c r="D5" s="163" t="str">
        <f>VLOOKUP(D7,エンティティ一覧!A1:'エンティティ一覧'!AQ10060,2,FALSE)</f>
        <v>SA_C2</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結合テーブル_医科レセプト</v>
      </c>
      <c r="E6" s="164"/>
      <c r="F6" s="164"/>
      <c r="G6" s="164"/>
      <c r="H6" s="164"/>
      <c r="I6" s="164"/>
      <c r="J6" s="164"/>
      <c r="K6" s="164"/>
      <c r="L6" s="164"/>
      <c r="M6" s="165"/>
      <c r="T6" s="6" t="s">
        <v>962</v>
      </c>
    </row>
    <row r="7" spans="1:47">
      <c r="B7" s="161" t="s">
        <v>114</v>
      </c>
      <c r="C7" s="162"/>
      <c r="D7" s="163" t="s">
        <v>1683</v>
      </c>
      <c r="E7" s="164"/>
      <c r="F7" s="164"/>
      <c r="G7" s="164"/>
      <c r="H7" s="164"/>
      <c r="I7" s="164"/>
      <c r="J7" s="164"/>
      <c r="K7" s="164"/>
      <c r="L7" s="164"/>
      <c r="M7" s="165"/>
      <c r="T7" s="6" t="s">
        <v>1681</v>
      </c>
    </row>
    <row r="8" spans="1:47">
      <c r="B8" s="161" t="s">
        <v>115</v>
      </c>
      <c r="C8" s="162"/>
      <c r="D8" s="163" t="s">
        <v>1682</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二次利用DBの医科レセプト_医薬品レコード_算定日情報テーブルについて、バックアップスキーマを含めて結合する。</v>
      </c>
      <c r="E9" s="169"/>
      <c r="F9" s="169"/>
      <c r="G9" s="169"/>
      <c r="H9" s="169"/>
      <c r="I9" s="169"/>
      <c r="J9" s="169"/>
      <c r="K9" s="169"/>
      <c r="L9" s="169"/>
      <c r="M9" s="170"/>
      <c r="P9" s="6" t="str">
        <f>"ALTER TABLE milscm4."&amp;D$8&amp;" OWNER TO pgappl11;"</f>
        <v>ALTER TABLE milscm4.merge_receiptc_iy_day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milscm4.merge_receiptc_iy_day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milscm4.merge_receiptc_iy_day</v>
      </c>
      <c r="AF12" s="156" t="s">
        <v>480</v>
      </c>
      <c r="AG12" s="156"/>
      <c r="AH12" s="156"/>
      <c r="AJ12" s="6" t="str">
        <f>"INSERT INTO milscm4."&amp;$D$8</f>
        <v>INSERT INTO milscm4.merge_receiptc_iy_day</v>
      </c>
      <c r="AO12" s="6" t="str">
        <f>"INSERT INTO milscm4."&amp;$D$8</f>
        <v>INSERT INTO milscm4.merge_receiptc_iy_day</v>
      </c>
      <c r="AT12" s="6" t="str">
        <f>"INSERT INTO milscm4."&amp;$D$8</f>
        <v>INSERT INTO milscm4.merge_receiptc_iy_day</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6" si="0">IF(L14="○","NOT NULL","")</f>
        <v>NOT NULL</v>
      </c>
      <c r="W14" s="6" t="str">
        <f t="shared" ref="W14:W26" si="1">"-- "&amp;C14</f>
        <v>-- 取込年月</v>
      </c>
      <c r="X14" s="6"/>
      <c r="AF14" s="47"/>
      <c r="AG14" s="47"/>
      <c r="AH14" s="47"/>
      <c r="AK14" s="22" t="str">
        <f t="shared" ref="AK14:AK17"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25" si="3">ROW()-13</f>
        <v>2</v>
      </c>
      <c r="C15" s="15" t="s">
        <v>162</v>
      </c>
      <c r="D15" s="15" t="s">
        <v>136</v>
      </c>
      <c r="E15" s="17"/>
      <c r="F15" s="16" t="s">
        <v>129</v>
      </c>
      <c r="G15" s="17">
        <v>10</v>
      </c>
      <c r="H15" s="17" t="str">
        <f t="shared" ref="H15:H26" si="4">IF(F15="フラグ","boolean",IF(F15="文字列","text",IF(F15="整数","integer",IF(F15="実数","numeric",""))))</f>
        <v>integer</v>
      </c>
      <c r="I15" s="17">
        <f t="shared" ref="I15:I26" si="5">IF(H15="boolean",1,IF(H15="text",IF(G15&lt;=126,1+(G15*3),4+(G15*3)),IF(H15="integer",4,IF(H15="numeric",3+CEILING(G15/4*2,2),0))))</f>
        <v>4</v>
      </c>
      <c r="J15" s="18"/>
      <c r="K15" s="21"/>
      <c r="L15" s="19"/>
      <c r="M15" s="20" t="s">
        <v>415</v>
      </c>
      <c r="P15" s="6"/>
      <c r="Q15" s="6"/>
      <c r="R15" s="6"/>
      <c r="S15" s="6" t="str">
        <f t="shared" ref="S15:S26" si="6">IF(B15&lt;&gt;1,","&amp;D15,D15)</f>
        <v>,mil_karute_id</v>
      </c>
      <c r="T15" s="6" t="str">
        <f t="shared" ref="T15:T26" si="7">UPPER(H15)</f>
        <v>INTEGER</v>
      </c>
      <c r="U15" s="6" t="str">
        <f t="shared" ref="U15:U26" si="8">IF(K15&lt;&gt;"","default "&amp;IF(H15="text","'"&amp;K15&amp;"'",K15),"")</f>
        <v/>
      </c>
      <c r="V15" s="6" t="str">
        <f t="shared" si="0"/>
        <v/>
      </c>
      <c r="W15" s="6" t="str">
        <f t="shared" si="1"/>
        <v>-- 千年カルテID</v>
      </c>
      <c r="X15" s="6"/>
      <c r="AF15" s="47"/>
      <c r="AG15" s="47"/>
      <c r="AH15" s="47"/>
      <c r="AK15" s="22" t="str">
        <f t="shared" si="2"/>
        <v>,mil_karute_id</v>
      </c>
      <c r="AP15" s="22" t="str">
        <f t="shared" ref="AP15:AP26" si="9">IF(CHOOSE(MATCH(AP$11,$AF$11:$AH$11,0),$AF15,$AG15,$AH15)="〇",IF($B15&lt;&gt;1,",Null","Null"),IF($B15&lt;&gt;1,","&amp;"d."&amp;$D15,"d."&amp;$D15))</f>
        <v>,d.mil_karute_id</v>
      </c>
      <c r="AU15" s="22" t="str">
        <f t="shared" ref="AU15:AU24" si="10">IF(CHOOSE(MATCH(AU$11,$AF$11:$AH$11,0),$AF15,$AG15,$AH15)="〇",IF($B15&lt;&gt;1,",Null","Null"),IF($B15&lt;&gt;1,","&amp;"d."&amp;$D15,"d."&amp;$D15))</f>
        <v>,d.mil_karute_id</v>
      </c>
    </row>
    <row r="16" spans="1:47" s="22" customFormat="1" ht="34.799999999999997">
      <c r="A16" s="6"/>
      <c r="B16" s="14">
        <f t="shared" si="3"/>
        <v>3</v>
      </c>
      <c r="C16" s="25" t="s">
        <v>161</v>
      </c>
      <c r="D16" s="25" t="s">
        <v>138</v>
      </c>
      <c r="E16" s="16" t="s">
        <v>137</v>
      </c>
      <c r="F16" s="16" t="s">
        <v>183</v>
      </c>
      <c r="G16" s="16">
        <v>9</v>
      </c>
      <c r="H16" s="17" t="str">
        <f t="shared" si="4"/>
        <v>text</v>
      </c>
      <c r="I16" s="17">
        <f t="shared" si="5"/>
        <v>28</v>
      </c>
      <c r="J16" s="26"/>
      <c r="K16" s="27"/>
      <c r="L16" s="28" t="s">
        <v>137</v>
      </c>
      <c r="M16" s="29" t="s">
        <v>941</v>
      </c>
      <c r="P16" s="6"/>
      <c r="Q16" s="6"/>
      <c r="R16" s="6"/>
      <c r="S16" s="6" t="str">
        <f t="shared" si="6"/>
        <v>,facility_id</v>
      </c>
      <c r="T16" s="6" t="str">
        <f t="shared" si="7"/>
        <v>TEXT</v>
      </c>
      <c r="U16" s="6" t="str">
        <f t="shared" si="8"/>
        <v/>
      </c>
      <c r="V16" s="6" t="str">
        <f t="shared" si="0"/>
        <v>NOT NULL</v>
      </c>
      <c r="W16" s="6" t="str">
        <f t="shared" si="1"/>
        <v>-- 施設ID</v>
      </c>
      <c r="X16" s="6"/>
      <c r="AF16" s="47"/>
      <c r="AG16" s="47"/>
      <c r="AH16" s="47"/>
      <c r="AK16" s="22" t="str">
        <f t="shared" si="2"/>
        <v>,facility_id</v>
      </c>
      <c r="AP16" s="22" t="str">
        <f t="shared" si="9"/>
        <v>,d.facility_id</v>
      </c>
      <c r="AU16" s="22" t="str">
        <f t="shared" si="10"/>
        <v>,d.facility_id</v>
      </c>
    </row>
    <row r="17" spans="1:47" s="22" customFormat="1">
      <c r="A17" s="6"/>
      <c r="B17" s="14">
        <f t="shared" si="3"/>
        <v>4</v>
      </c>
      <c r="C17" s="15" t="s">
        <v>813</v>
      </c>
      <c r="D17" s="15" t="s">
        <v>814</v>
      </c>
      <c r="E17" s="17" t="s">
        <v>137</v>
      </c>
      <c r="F17" s="16" t="s">
        <v>183</v>
      </c>
      <c r="G17" s="17">
        <v>6</v>
      </c>
      <c r="H17" s="17" t="str">
        <f t="shared" si="4"/>
        <v>text</v>
      </c>
      <c r="I17" s="17">
        <f t="shared" si="5"/>
        <v>19</v>
      </c>
      <c r="J17" s="18"/>
      <c r="K17" s="21"/>
      <c r="L17" s="19" t="s">
        <v>137</v>
      </c>
      <c r="M17" s="20" t="s">
        <v>942</v>
      </c>
      <c r="P17" s="6"/>
      <c r="Q17" s="6"/>
      <c r="R17" s="6"/>
      <c r="S17" s="6" t="str">
        <f t="shared" si="6"/>
        <v>,seikyu_ym</v>
      </c>
      <c r="T17" s="6" t="str">
        <f t="shared" si="7"/>
        <v>TEXT</v>
      </c>
      <c r="U17" s="6" t="str">
        <f t="shared" si="8"/>
        <v/>
      </c>
      <c r="V17" s="6" t="str">
        <f t="shared" si="0"/>
        <v>NOT NULL</v>
      </c>
      <c r="W17" s="6" t="str">
        <f t="shared" si="1"/>
        <v>-- 請求年月</v>
      </c>
      <c r="X17" s="6"/>
      <c r="AF17" s="47"/>
      <c r="AG17" s="47"/>
      <c r="AH17" s="47"/>
      <c r="AK17" s="22" t="str">
        <f t="shared" si="2"/>
        <v>,seikyu_ym</v>
      </c>
      <c r="AP17" s="22" t="str">
        <f t="shared" si="9"/>
        <v>,d.seikyu_ym</v>
      </c>
      <c r="AU17" s="22" t="str">
        <f t="shared" si="10"/>
        <v>,d.seikyu_ym</v>
      </c>
    </row>
    <row r="18" spans="1:47" s="22" customFormat="1">
      <c r="A18" s="6"/>
      <c r="B18" s="14">
        <f>ROW()-13</f>
        <v>5</v>
      </c>
      <c r="C18" s="25" t="s">
        <v>417</v>
      </c>
      <c r="D18" s="25" t="s">
        <v>139</v>
      </c>
      <c r="E18" s="16" t="s">
        <v>137</v>
      </c>
      <c r="F18" s="16" t="s">
        <v>183</v>
      </c>
      <c r="G18" s="16">
        <v>6</v>
      </c>
      <c r="H18" s="17" t="str">
        <f t="shared" si="4"/>
        <v>text</v>
      </c>
      <c r="I18" s="17">
        <f t="shared" si="5"/>
        <v>19</v>
      </c>
      <c r="J18" s="26"/>
      <c r="K18" s="27"/>
      <c r="L18" s="28" t="s">
        <v>137</v>
      </c>
      <c r="M18" s="29" t="s">
        <v>1013</v>
      </c>
      <c r="P18" s="6"/>
      <c r="Q18" s="6"/>
      <c r="R18" s="6"/>
      <c r="S18" s="6" t="str">
        <f t="shared" si="6"/>
        <v>,shinryo_ym</v>
      </c>
      <c r="T18" s="6" t="str">
        <f t="shared" si="7"/>
        <v>TEXT</v>
      </c>
      <c r="U18" s="6" t="str">
        <f t="shared" si="8"/>
        <v/>
      </c>
      <c r="V18" s="6" t="str">
        <f t="shared" si="0"/>
        <v>NOT NULL</v>
      </c>
      <c r="W18" s="6" t="str">
        <f t="shared" si="1"/>
        <v>-- 診療年月</v>
      </c>
      <c r="X18" s="6"/>
      <c r="AF18" s="47"/>
      <c r="AG18" s="47"/>
      <c r="AH18" s="47"/>
      <c r="AK18" s="22" t="str">
        <f>IF(CHOOSE(MATCH(AK$11,$AF$11:$AH$11,0),$AF18,$AG18,$AH18)="〇",IF($B18&lt;&gt;1,",Null","Null"),IF($B18&lt;&gt;1,","&amp;$D18,$D18))</f>
        <v>,shinryo_ym</v>
      </c>
      <c r="AP18" s="22" t="str">
        <f t="shared" si="9"/>
        <v>,d.shinryo_ym</v>
      </c>
      <c r="AU18" s="22" t="str">
        <f t="shared" si="10"/>
        <v>,d.shinryo_ym</v>
      </c>
    </row>
    <row r="19" spans="1:47" s="22" customFormat="1">
      <c r="A19" s="6"/>
      <c r="B19" s="14">
        <f t="shared" si="3"/>
        <v>6</v>
      </c>
      <c r="C19" s="15" t="s">
        <v>483</v>
      </c>
      <c r="D19" s="15" t="s">
        <v>160</v>
      </c>
      <c r="E19" s="17"/>
      <c r="F19" s="16" t="s">
        <v>183</v>
      </c>
      <c r="G19" s="17">
        <v>3</v>
      </c>
      <c r="H19" s="17" t="str">
        <f t="shared" si="4"/>
        <v>text</v>
      </c>
      <c r="I19" s="17">
        <f t="shared" si="5"/>
        <v>10</v>
      </c>
      <c r="J19" s="18"/>
      <c r="K19" s="21" t="s">
        <v>944</v>
      </c>
      <c r="L19" s="19" t="s">
        <v>137</v>
      </c>
      <c r="M19" s="20" t="s">
        <v>945</v>
      </c>
      <c r="P19" s="6"/>
      <c r="Q19" s="6"/>
      <c r="R19" s="6"/>
      <c r="S19" s="6" t="str">
        <f t="shared" si="6"/>
        <v>,data_type</v>
      </c>
      <c r="T19" s="6" t="str">
        <f t="shared" si="7"/>
        <v>TEXT</v>
      </c>
      <c r="U19" s="6" t="str">
        <f t="shared" si="8"/>
        <v>default 'RCP'</v>
      </c>
      <c r="V19" s="6" t="str">
        <f t="shared" si="0"/>
        <v>NOT NULL</v>
      </c>
      <c r="W19" s="6" t="str">
        <f t="shared" si="1"/>
        <v>-- データ種別</v>
      </c>
      <c r="X19" s="6"/>
      <c r="AF19" s="47"/>
      <c r="AG19" s="47"/>
      <c r="AH19" s="47"/>
      <c r="AK19" s="22" t="str">
        <f t="shared" ref="AK19:AK26" si="11">IF(CHOOSE(MATCH(AK$11,$AF$11:$AH$11,0),$AF19,$AG19,$AH19)="〇",IF($B19&lt;&gt;1,",Null","Null"),IF($B19&lt;&gt;1,","&amp;$D19,$D19))</f>
        <v>,data_type</v>
      </c>
      <c r="AP19" s="22" t="str">
        <f t="shared" si="9"/>
        <v>,d.data_type</v>
      </c>
      <c r="AU19" s="22" t="str">
        <f t="shared" si="10"/>
        <v>,d.data_type</v>
      </c>
    </row>
    <row r="20" spans="1:47" s="22" customFormat="1">
      <c r="A20" s="6"/>
      <c r="B20" s="14">
        <f t="shared" si="3"/>
        <v>7</v>
      </c>
      <c r="C20" s="25" t="s">
        <v>815</v>
      </c>
      <c r="D20" s="25" t="s">
        <v>816</v>
      </c>
      <c r="E20" s="16" t="s">
        <v>137</v>
      </c>
      <c r="F20" s="16" t="s">
        <v>183</v>
      </c>
      <c r="G20" s="16">
        <v>1</v>
      </c>
      <c r="H20" s="17" t="str">
        <f t="shared" si="4"/>
        <v>text</v>
      </c>
      <c r="I20" s="17">
        <f t="shared" si="5"/>
        <v>4</v>
      </c>
      <c r="J20" s="26"/>
      <c r="K20" s="27"/>
      <c r="L20" s="28" t="s">
        <v>137</v>
      </c>
      <c r="M20" s="29" t="s">
        <v>946</v>
      </c>
      <c r="P20" s="6"/>
      <c r="Q20" s="6"/>
      <c r="R20" s="6"/>
      <c r="S20" s="6" t="str">
        <f t="shared" si="6"/>
        <v>,shinsa_kikan</v>
      </c>
      <c r="T20" s="6" t="str">
        <f t="shared" si="7"/>
        <v>TEXT</v>
      </c>
      <c r="U20" s="6" t="str">
        <f t="shared" si="8"/>
        <v/>
      </c>
      <c r="V20" s="6" t="str">
        <f t="shared" si="0"/>
        <v>NOT NULL</v>
      </c>
      <c r="W20" s="6" t="str">
        <f t="shared" si="1"/>
        <v>-- 審査支払機関</v>
      </c>
      <c r="X20" s="6"/>
      <c r="AF20" s="47"/>
      <c r="AG20" s="47"/>
      <c r="AH20" s="47"/>
      <c r="AK20" s="22" t="str">
        <f t="shared" si="11"/>
        <v>,shinsa_kikan</v>
      </c>
      <c r="AP20" s="22" t="str">
        <f t="shared" si="9"/>
        <v>,d.shinsa_kikan</v>
      </c>
      <c r="AU20" s="22" t="str">
        <f t="shared" si="10"/>
        <v>,d.shinsa_kikan</v>
      </c>
    </row>
    <row r="21" spans="1:47" s="22" customFormat="1">
      <c r="A21" s="6"/>
      <c r="B21" s="14">
        <f t="shared" si="3"/>
        <v>8</v>
      </c>
      <c r="C21" s="15" t="s">
        <v>817</v>
      </c>
      <c r="D21" s="15" t="s">
        <v>818</v>
      </c>
      <c r="E21" s="17"/>
      <c r="F21" s="16" t="s">
        <v>183</v>
      </c>
      <c r="G21" s="17">
        <v>2</v>
      </c>
      <c r="H21" s="17" t="str">
        <f t="shared" si="4"/>
        <v>text</v>
      </c>
      <c r="I21" s="17">
        <f t="shared" si="5"/>
        <v>7</v>
      </c>
      <c r="J21" s="18"/>
      <c r="K21" s="21" t="s">
        <v>1053</v>
      </c>
      <c r="L21" s="19" t="s">
        <v>137</v>
      </c>
      <c r="M21" s="20" t="s">
        <v>1054</v>
      </c>
      <c r="P21" s="6"/>
      <c r="Q21" s="6"/>
      <c r="R21" s="6"/>
      <c r="S21" s="6" t="str">
        <f t="shared" si="6"/>
        <v>,record_shikibetsu</v>
      </c>
      <c r="T21" s="6" t="str">
        <f t="shared" si="7"/>
        <v>TEXT</v>
      </c>
      <c r="U21" s="6" t="str">
        <f t="shared" si="8"/>
        <v>default 'SI'</v>
      </c>
      <c r="V21" s="6" t="str">
        <f t="shared" si="0"/>
        <v>NOT NULL</v>
      </c>
      <c r="W21" s="6" t="str">
        <f t="shared" si="1"/>
        <v>-- レコード識別情報</v>
      </c>
      <c r="X21" s="6"/>
      <c r="AF21" s="47"/>
      <c r="AG21" s="47"/>
      <c r="AH21" s="47"/>
      <c r="AK21" s="22" t="str">
        <f t="shared" si="11"/>
        <v>,record_shikibetsu</v>
      </c>
      <c r="AP21" s="22" t="str">
        <f t="shared" si="9"/>
        <v>,d.record_shikibetsu</v>
      </c>
      <c r="AU21" s="22" t="str">
        <f t="shared" si="10"/>
        <v>,d.record_shikibetsu</v>
      </c>
    </row>
    <row r="22" spans="1:47" s="22" customFormat="1">
      <c r="A22" s="6"/>
      <c r="B22" s="14">
        <f>ROW()-13</f>
        <v>9</v>
      </c>
      <c r="C22" s="25" t="s">
        <v>819</v>
      </c>
      <c r="D22" s="25" t="s">
        <v>820</v>
      </c>
      <c r="E22" s="16" t="s">
        <v>137</v>
      </c>
      <c r="F22" s="16" t="s">
        <v>129</v>
      </c>
      <c r="G22" s="16">
        <v>6</v>
      </c>
      <c r="H22" s="17" t="str">
        <f t="shared" si="4"/>
        <v>integer</v>
      </c>
      <c r="I22" s="17">
        <f t="shared" si="5"/>
        <v>4</v>
      </c>
      <c r="J22" s="26"/>
      <c r="K22" s="27"/>
      <c r="L22" s="28" t="s">
        <v>137</v>
      </c>
      <c r="M22" s="29" t="s">
        <v>949</v>
      </c>
      <c r="P22" s="6"/>
      <c r="Q22" s="6"/>
      <c r="R22" s="6"/>
      <c r="S22" s="6" t="str">
        <f t="shared" si="6"/>
        <v>,receipt_no</v>
      </c>
      <c r="T22" s="6" t="str">
        <f t="shared" si="7"/>
        <v>INTEGER</v>
      </c>
      <c r="U22" s="6" t="str">
        <f t="shared" si="8"/>
        <v/>
      </c>
      <c r="V22" s="6" t="str">
        <f t="shared" si="0"/>
        <v>NOT NULL</v>
      </c>
      <c r="W22" s="6" t="str">
        <f t="shared" si="1"/>
        <v>-- レセプト番号</v>
      </c>
      <c r="X22" s="6"/>
      <c r="AF22" s="47"/>
      <c r="AG22" s="47"/>
      <c r="AH22" s="47"/>
      <c r="AK22" s="22" t="str">
        <f t="shared" si="11"/>
        <v>,receipt_no</v>
      </c>
      <c r="AP22" s="22" t="str">
        <f t="shared" si="9"/>
        <v>,d.receipt_no</v>
      </c>
      <c r="AU22" s="22" t="str">
        <f t="shared" si="10"/>
        <v>,d.receipt_no</v>
      </c>
    </row>
    <row r="23" spans="1:47" s="22" customFormat="1" ht="34.799999999999997">
      <c r="A23" s="6"/>
      <c r="B23" s="14">
        <f t="shared" si="3"/>
        <v>10</v>
      </c>
      <c r="C23" s="15" t="s">
        <v>821</v>
      </c>
      <c r="D23" s="15" t="s">
        <v>822</v>
      </c>
      <c r="E23" s="17" t="s">
        <v>137</v>
      </c>
      <c r="F23" s="16" t="s">
        <v>129</v>
      </c>
      <c r="G23" s="17">
        <v>10</v>
      </c>
      <c r="H23" s="17" t="str">
        <f t="shared" si="4"/>
        <v>integer</v>
      </c>
      <c r="I23" s="17">
        <f t="shared" si="5"/>
        <v>4</v>
      </c>
      <c r="J23" s="18"/>
      <c r="K23" s="21"/>
      <c r="L23" s="19" t="s">
        <v>137</v>
      </c>
      <c r="M23" s="20" t="s">
        <v>1016</v>
      </c>
      <c r="P23" s="6"/>
      <c r="Q23" s="6"/>
      <c r="R23" s="6"/>
      <c r="S23" s="6" t="str">
        <f t="shared" si="6"/>
        <v>,gyo_no</v>
      </c>
      <c r="T23" s="6" t="str">
        <f t="shared" si="7"/>
        <v>INTEGER</v>
      </c>
      <c r="U23" s="6" t="str">
        <f t="shared" si="8"/>
        <v/>
      </c>
      <c r="V23" s="6" t="str">
        <f t="shared" si="0"/>
        <v>NOT NULL</v>
      </c>
      <c r="W23" s="6" t="str">
        <f t="shared" si="1"/>
        <v>-- 行番号</v>
      </c>
      <c r="X23" s="6"/>
      <c r="AF23" s="47"/>
      <c r="AG23" s="47"/>
      <c r="AH23" s="47"/>
      <c r="AK23" s="22" t="str">
        <f t="shared" si="11"/>
        <v>,gyo_no</v>
      </c>
      <c r="AP23" s="22" t="str">
        <f t="shared" si="9"/>
        <v>,d.gyo_no</v>
      </c>
      <c r="AU23" s="22" t="str">
        <f t="shared" si="10"/>
        <v>,d.gyo_no</v>
      </c>
    </row>
    <row r="24" spans="1:47" s="22" customFormat="1">
      <c r="A24" s="6"/>
      <c r="B24" s="14">
        <f t="shared" si="3"/>
        <v>11</v>
      </c>
      <c r="C24" s="25" t="s">
        <v>823</v>
      </c>
      <c r="D24" s="25" t="s">
        <v>824</v>
      </c>
      <c r="E24" s="16"/>
      <c r="F24" s="16" t="s">
        <v>183</v>
      </c>
      <c r="G24" s="16">
        <v>20</v>
      </c>
      <c r="H24" s="17" t="str">
        <f t="shared" si="4"/>
        <v>text</v>
      </c>
      <c r="I24" s="17">
        <f t="shared" si="5"/>
        <v>61</v>
      </c>
      <c r="J24" s="26"/>
      <c r="K24" s="27"/>
      <c r="L24" s="28"/>
      <c r="M24" s="29" t="s">
        <v>951</v>
      </c>
      <c r="P24" s="6"/>
      <c r="Q24" s="6"/>
      <c r="R24" s="6"/>
      <c r="S24" s="6" t="str">
        <f t="shared" si="6"/>
        <v>,karute_no</v>
      </c>
      <c r="T24" s="6" t="str">
        <f t="shared" si="7"/>
        <v>TEXT</v>
      </c>
      <c r="U24" s="6" t="str">
        <f t="shared" si="8"/>
        <v/>
      </c>
      <c r="V24" s="6" t="str">
        <f t="shared" si="0"/>
        <v/>
      </c>
      <c r="W24" s="6" t="str">
        <f t="shared" si="1"/>
        <v>-- カルテ番号等</v>
      </c>
      <c r="X24" s="6"/>
      <c r="AF24" s="47"/>
      <c r="AG24" s="47"/>
      <c r="AH24" s="47"/>
      <c r="AK24" s="22" t="str">
        <f t="shared" si="11"/>
        <v>,karute_no</v>
      </c>
      <c r="AP24" s="22" t="str">
        <f t="shared" si="9"/>
        <v>,d.karute_no</v>
      </c>
      <c r="AU24" s="22" t="str">
        <f t="shared" si="10"/>
        <v>,d.karute_no</v>
      </c>
    </row>
    <row r="25" spans="1:47" s="22" customFormat="1">
      <c r="A25" s="6"/>
      <c r="B25" s="14">
        <f t="shared" si="3"/>
        <v>12</v>
      </c>
      <c r="C25" s="15" t="s">
        <v>1676</v>
      </c>
      <c r="D25" s="15" t="s">
        <v>1680</v>
      </c>
      <c r="E25" s="17" t="s">
        <v>137</v>
      </c>
      <c r="F25" s="16" t="s">
        <v>183</v>
      </c>
      <c r="G25" s="17">
        <v>8</v>
      </c>
      <c r="H25" s="17" t="str">
        <f t="shared" si="4"/>
        <v>text</v>
      </c>
      <c r="I25" s="17">
        <f t="shared" si="5"/>
        <v>25</v>
      </c>
      <c r="J25" s="18"/>
      <c r="K25" s="21"/>
      <c r="L25" s="19" t="s">
        <v>137</v>
      </c>
      <c r="M25" s="20" t="s">
        <v>1679</v>
      </c>
      <c r="P25" s="6"/>
      <c r="Q25" s="6"/>
      <c r="R25" s="6"/>
      <c r="S25" s="6" t="str">
        <f t="shared" si="6"/>
        <v>,santei_ymd</v>
      </c>
      <c r="T25" s="6" t="str">
        <f t="shared" si="7"/>
        <v>TEXT</v>
      </c>
      <c r="U25" s="6" t="str">
        <f t="shared" si="8"/>
        <v/>
      </c>
      <c r="V25" s="6" t="str">
        <f t="shared" si="0"/>
        <v>NOT NULL</v>
      </c>
      <c r="W25" s="6" t="str">
        <f t="shared" si="1"/>
        <v>-- 算定日</v>
      </c>
      <c r="X25" s="6"/>
      <c r="AF25" s="47"/>
      <c r="AG25" s="47"/>
      <c r="AH25" s="47"/>
      <c r="AK25" s="22" t="str">
        <f t="shared" si="11"/>
        <v>,santei_ymd</v>
      </c>
      <c r="AP25" s="22" t="str">
        <f t="shared" si="9"/>
        <v>,d.santei_ymd</v>
      </c>
      <c r="AU25" s="22" t="str">
        <f>",left (d."&amp;$AN34&amp;", 6) || right (d."&amp;$AN37&amp;", 2) as santei_ymd"</f>
        <v>,left (d.shinsa_kikan, 6) || right (d.santei_ymd, 2) as santei_ymd</v>
      </c>
    </row>
    <row r="26" spans="1:47" s="22" customFormat="1" ht="18.75" customHeight="1" thickBot="1">
      <c r="A26" s="6"/>
      <c r="B26" s="30">
        <f>ROW()-13</f>
        <v>13</v>
      </c>
      <c r="C26" s="31" t="s">
        <v>1678</v>
      </c>
      <c r="D26" s="31" t="s">
        <v>1031</v>
      </c>
      <c r="E26" s="23"/>
      <c r="F26" s="23" t="s">
        <v>129</v>
      </c>
      <c r="G26" s="23">
        <v>3</v>
      </c>
      <c r="H26" s="23" t="str">
        <f t="shared" si="4"/>
        <v>integer</v>
      </c>
      <c r="I26" s="23">
        <f t="shared" si="5"/>
        <v>4</v>
      </c>
      <c r="J26" s="32"/>
      <c r="K26" s="33"/>
      <c r="L26" s="34"/>
      <c r="M26" s="35"/>
      <c r="P26" s="6"/>
      <c r="Q26" s="6"/>
      <c r="R26" s="6"/>
      <c r="S26" s="6" t="str">
        <f t="shared" si="6"/>
        <v>,times</v>
      </c>
      <c r="T26" s="6" t="str">
        <f t="shared" si="7"/>
        <v>INTEGER</v>
      </c>
      <c r="U26" s="6" t="str">
        <f t="shared" si="8"/>
        <v/>
      </c>
      <c r="V26" s="6" t="str">
        <f t="shared" si="0"/>
        <v/>
      </c>
      <c r="W26" s="6" t="str">
        <f t="shared" si="1"/>
        <v>-- 回数</v>
      </c>
      <c r="X26" s="6"/>
      <c r="AF26" s="47"/>
      <c r="AG26" s="47"/>
      <c r="AH26" s="47"/>
      <c r="AK26" s="22" t="str">
        <f t="shared" si="11"/>
        <v>,times</v>
      </c>
      <c r="AP26" s="22" t="str">
        <f t="shared" si="9"/>
        <v>,d.times</v>
      </c>
      <c r="AU26" s="22" t="str">
        <f t="shared" ref="AU26" si="12">IF(CHOOSE(MATCH(AU$11,$AF$11:$AH$11,0),$AF26,$AG26,$AH26)="〇",IF($B26&lt;&gt;1,",Null","Null"),IF($B26&lt;&gt;1,","&amp;"d."&amp;$D26,"d."&amp;$D26))</f>
        <v>,d.times</v>
      </c>
    </row>
    <row r="27" spans="1:47">
      <c r="P27" s="22"/>
      <c r="R27" s="6" t="s">
        <v>175</v>
      </c>
      <c r="Y27" s="22"/>
      <c r="Z27" s="22"/>
      <c r="AA27" s="22"/>
      <c r="AB27" s="22"/>
      <c r="AJ27" s="6" t="s">
        <v>476</v>
      </c>
      <c r="AO27" s="6" t="s">
        <v>476</v>
      </c>
      <c r="AT27" s="6" t="s">
        <v>476</v>
      </c>
    </row>
    <row r="28" spans="1:47">
      <c r="A28" s="22"/>
      <c r="P28" s="22"/>
      <c r="Y28" s="22"/>
      <c r="Z28" s="22"/>
      <c r="AA28" s="22"/>
      <c r="AB28" s="22"/>
      <c r="AK28" s="6" t="str">
        <f>AK$11&amp;"."&amp;SUBSTITUTE($D$8,"merge","dwh")</f>
        <v>milscm2.dwh_receiptc_iy_day</v>
      </c>
      <c r="AP28" s="6" t="str">
        <f>"(select * from "&amp;$AP$11&amp;"."&amp;SUBSTITUTE($D$8,"merge","dwh")&amp;" where facility_id = '%(facility_id)s') d "</f>
        <v xml:space="preserve">(select * from milscm22.dwh_receiptc_iy_day where facility_id = '%(facility_id)s') d </v>
      </c>
      <c r="AU28" s="6" t="str">
        <f>"(select * from "&amp;$AU$11&amp;"."&amp;SUBSTITUTE($D$8,"merge","dwh")&amp;" where facility_id = '%(facility_id)s') d "</f>
        <v xml:space="preserve">(select * from milscm12.dwh_receiptc_iy_day where facility_id = '%(facility_id)s') d </v>
      </c>
    </row>
    <row r="29" spans="1:47">
      <c r="A29" s="22"/>
      <c r="P29" s="22"/>
      <c r="Y29" s="22"/>
      <c r="Z29" s="22"/>
      <c r="AA29" s="22"/>
      <c r="AB29" s="22"/>
      <c r="AJ29" s="6" t="s">
        <v>2006</v>
      </c>
      <c r="AO29" s="6" t="s">
        <v>2006</v>
      </c>
      <c r="AT29" s="6" t="s">
        <v>2006</v>
      </c>
    </row>
    <row r="30" spans="1:47">
      <c r="A30" s="22"/>
      <c r="P30" s="22"/>
      <c r="Y30" s="22"/>
      <c r="Z30" s="22"/>
      <c r="AA30" s="22"/>
      <c r="AB30" s="22"/>
      <c r="AI30" s="6" t="s">
        <v>138</v>
      </c>
      <c r="AK30" s="6" t="str">
        <f>$AI30&amp;" = '%(facility_id)s'"</f>
        <v>facility_id = '%(facility_id)s'</v>
      </c>
      <c r="AP30" s="6" t="str">
        <f>"not exists ( select 1 from (select * from "&amp;"milscm4."&amp;$D$8&amp;" where facility_id = '%(facility_id)s') m where"</f>
        <v>not exists ( select 1 from (select * from milscm4.merge_receiptc_iy_day where facility_id = '%(facility_id)s') m where</v>
      </c>
      <c r="AU30" s="6" t="str">
        <f>"not exists ( select 1 from (select * from "&amp;"milscm4."&amp;$D$8&amp;" where facility_id = '%(facility_id)s') m where"</f>
        <v>not exists ( select 1 from (select * from milscm4.merge_receiptc_iy_day where facility_id = '%(facility_id)s') m where</v>
      </c>
    </row>
    <row r="31" spans="1:47">
      <c r="A31" s="22"/>
      <c r="P31" s="22"/>
      <c r="Y31" s="22"/>
      <c r="Z31" s="22"/>
      <c r="AA31" s="22"/>
      <c r="AB31" s="22"/>
      <c r="AJ31" s="6" t="s">
        <v>2007</v>
      </c>
      <c r="AN31" s="6" t="s">
        <v>138</v>
      </c>
      <c r="AP31" s="6" t="str">
        <f>"d."&amp;$AN31&amp;"=m."&amp;$AN31</f>
        <v>d.facility_id=m.facility_id</v>
      </c>
      <c r="AU31" s="6" t="str">
        <f>"d."&amp;$AN31&amp;"=m."&amp;$AN31</f>
        <v>d.facility_id=m.facility_id</v>
      </c>
    </row>
    <row r="32" spans="1:47">
      <c r="A32" s="22"/>
      <c r="P32" s="22"/>
      <c r="Y32" s="22"/>
      <c r="Z32" s="22"/>
      <c r="AA32" s="22"/>
      <c r="AB32" s="22"/>
      <c r="AN32" s="6" t="s">
        <v>814</v>
      </c>
      <c r="AP32" s="6" t="str">
        <f t="shared" ref="AP32:AP37" si="13">"and d."&amp;$AN32&amp;"=m."&amp;$AN32</f>
        <v>and d.seikyu_ym=m.seikyu_ym</v>
      </c>
      <c r="AU32" s="6" t="str">
        <f>"and d."&amp;$AN32&amp;"=m."&amp;$AN32</f>
        <v>and d.seikyu_ym=m.seikyu_ym</v>
      </c>
    </row>
    <row r="33" spans="16:47">
      <c r="P33" s="22"/>
      <c r="Y33" s="22"/>
      <c r="Z33" s="22"/>
      <c r="AA33" s="22"/>
      <c r="AB33" s="22"/>
      <c r="AN33" s="6" t="s">
        <v>139</v>
      </c>
      <c r="AP33" s="6" t="str">
        <f t="shared" si="13"/>
        <v>and d.shinryo_ym=m.shinryo_ym</v>
      </c>
      <c r="AU33" s="6" t="str">
        <f>"and d."&amp;$AN33&amp;"=m."&amp;$AN33</f>
        <v>and d.shinryo_ym=m.shinryo_ym</v>
      </c>
    </row>
    <row r="34" spans="16:47">
      <c r="P34" s="22"/>
      <c r="Y34" s="22"/>
      <c r="Z34" s="22"/>
      <c r="AA34" s="22"/>
      <c r="AB34" s="22"/>
      <c r="AN34" s="6" t="s">
        <v>816</v>
      </c>
      <c r="AP34" s="6" t="str">
        <f t="shared" si="13"/>
        <v>and d.shinsa_kikan=m.shinsa_kikan</v>
      </c>
      <c r="AU34" s="6" t="str">
        <f>"and d."&amp;$AN34&amp;"=m."&amp;$AN34</f>
        <v>and d.shinsa_kikan=m.shinsa_kikan</v>
      </c>
    </row>
    <row r="35" spans="16:47">
      <c r="P35" s="22"/>
      <c r="Y35" s="22"/>
      <c r="Z35" s="22"/>
      <c r="AA35" s="22"/>
      <c r="AB35" s="22"/>
      <c r="AN35" s="6" t="s">
        <v>820</v>
      </c>
      <c r="AP35" s="6" t="str">
        <f t="shared" si="13"/>
        <v>and d.receipt_no=m.receipt_no</v>
      </c>
      <c r="AU35" s="6" t="str">
        <f>"and d."&amp;$AN35&amp;"=m."&amp;$AN35</f>
        <v>and d.receipt_no=m.receipt_no</v>
      </c>
    </row>
    <row r="36" spans="16:47">
      <c r="P36" s="22"/>
      <c r="Y36" s="22"/>
      <c r="Z36" s="22"/>
      <c r="AA36" s="22"/>
      <c r="AB36" s="22"/>
      <c r="AN36" s="6" t="s">
        <v>822</v>
      </c>
      <c r="AP36" s="6" t="str">
        <f t="shared" si="13"/>
        <v>and d.gyo_no=m.gyo_no</v>
      </c>
      <c r="AU36" s="6" t="str">
        <f>"and d."&amp;$AN36&amp;"=m."&amp;$AN36</f>
        <v>and d.gyo_no=m.gyo_no</v>
      </c>
    </row>
    <row r="37" spans="16:47">
      <c r="P37" s="22"/>
      <c r="Y37" s="22"/>
      <c r="Z37" s="22"/>
      <c r="AA37" s="22"/>
      <c r="AB37" s="22"/>
      <c r="AN37" s="6" t="s">
        <v>1677</v>
      </c>
      <c r="AP37" s="6" t="str">
        <f t="shared" si="13"/>
        <v>and d.santei_ymd=m.santei_ymd</v>
      </c>
      <c r="AU37" s="6" t="str">
        <f>"and left (d."&amp;$AN33&amp;", 6) || right (d."&amp;$AN37&amp;", 2) = m."&amp;AN37</f>
        <v>and left (d.shinryo_ym, 6) || right (d.santei_ymd, 2) = m.santei_ymd</v>
      </c>
    </row>
    <row r="38" spans="16:47">
      <c r="P38" s="22"/>
      <c r="Y38" s="22"/>
      <c r="Z38" s="22"/>
      <c r="AA38" s="22"/>
      <c r="AB38" s="22"/>
      <c r="AO38" s="6" t="s">
        <v>175</v>
      </c>
      <c r="AT38" s="6" t="s">
        <v>175</v>
      </c>
    </row>
    <row r="39" spans="16:47">
      <c r="P39" s="22"/>
      <c r="Y39" s="22"/>
      <c r="Z39" s="22"/>
      <c r="AA39" s="22"/>
      <c r="AB39" s="22"/>
    </row>
    <row r="40" spans="16:47">
      <c r="P40" s="22"/>
      <c r="Y40" s="22"/>
      <c r="Z40" s="22"/>
      <c r="AA40" s="22"/>
      <c r="AB40" s="22"/>
    </row>
    <row r="41" spans="16:47">
      <c r="P41" s="22"/>
      <c r="Y41" s="22"/>
      <c r="Z41" s="22"/>
      <c r="AA41" s="22"/>
      <c r="AB41" s="22"/>
    </row>
    <row r="42" spans="16:47">
      <c r="P42" s="22"/>
      <c r="Y42" s="22"/>
      <c r="Z42" s="22"/>
      <c r="AA42" s="22"/>
      <c r="AB42" s="22"/>
    </row>
  </sheetData>
  <mergeCells count="28">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 ref="B5:C5"/>
    <mergeCell ref="D5:M5"/>
    <mergeCell ref="B6:C6"/>
    <mergeCell ref="D6:M6"/>
    <mergeCell ref="B7:C7"/>
    <mergeCell ref="D7:M7"/>
    <mergeCell ref="B4:C4"/>
    <mergeCell ref="D4:M4"/>
    <mergeCell ref="B1:C2"/>
    <mergeCell ref="E1:I1"/>
    <mergeCell ref="J1:L1"/>
    <mergeCell ref="E2:I2"/>
    <mergeCell ref="J2:L2"/>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U63"/>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milscm4.merge_receiptc_tr</v>
      </c>
    </row>
    <row r="3" spans="1:47" ht="18" thickBot="1">
      <c r="B3" s="9"/>
      <c r="C3" s="9"/>
      <c r="D3" s="9"/>
      <c r="E3" s="9"/>
      <c r="F3" s="9"/>
      <c r="G3" s="9"/>
      <c r="H3" s="9"/>
      <c r="I3" s="9"/>
      <c r="J3" s="9"/>
      <c r="K3" s="9"/>
      <c r="L3" s="9"/>
      <c r="M3" s="10"/>
      <c r="N3" s="9"/>
      <c r="Q3" s="6" t="str">
        <f>"ADD CONSTRAINT "&amp;D$8&amp;"_pkey"</f>
        <v>ADD CONSTRAINT merge_receiptc_tr_pkey</v>
      </c>
    </row>
    <row r="4" spans="1:47">
      <c r="B4" s="177" t="s">
        <v>133</v>
      </c>
      <c r="C4" s="178"/>
      <c r="D4" s="179" t="str">
        <f>VLOOKUP(D7,エンティティ一覧!A1:'エンティティ一覧'!AQ10060,13,FALSE)</f>
        <v>ENT_C2_16</v>
      </c>
      <c r="E4" s="180"/>
      <c r="F4" s="180"/>
      <c r="G4" s="180"/>
      <c r="H4" s="180"/>
      <c r="I4" s="180"/>
      <c r="J4" s="180"/>
      <c r="K4" s="180"/>
      <c r="L4" s="180"/>
      <c r="M4" s="181"/>
      <c r="R4" s="6" t="s">
        <v>176</v>
      </c>
    </row>
    <row r="5" spans="1:47">
      <c r="B5" s="161" t="s">
        <v>112</v>
      </c>
      <c r="C5" s="162"/>
      <c r="D5" s="163" t="str">
        <f>VLOOKUP(D7,エンティティ一覧!A1:'エンティティ一覧'!AQ10060,2,FALSE)</f>
        <v>SA_C2</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結合テーブル_医科レセプト</v>
      </c>
      <c r="E6" s="164"/>
      <c r="F6" s="164"/>
      <c r="G6" s="164"/>
      <c r="H6" s="164"/>
      <c r="I6" s="164"/>
      <c r="J6" s="164"/>
      <c r="K6" s="164"/>
      <c r="L6" s="164"/>
      <c r="M6" s="165"/>
      <c r="T6" s="6" t="s">
        <v>962</v>
      </c>
    </row>
    <row r="7" spans="1:47">
      <c r="B7" s="161" t="s">
        <v>114</v>
      </c>
      <c r="C7" s="162"/>
      <c r="D7" s="163" t="s">
        <v>1055</v>
      </c>
      <c r="E7" s="164"/>
      <c r="F7" s="164"/>
      <c r="G7" s="164"/>
      <c r="H7" s="164"/>
      <c r="I7" s="164"/>
      <c r="J7" s="164"/>
      <c r="K7" s="164"/>
      <c r="L7" s="164"/>
      <c r="M7" s="165"/>
      <c r="T7" s="6" t="s">
        <v>963</v>
      </c>
    </row>
    <row r="8" spans="1:47">
      <c r="B8" s="161" t="s">
        <v>115</v>
      </c>
      <c r="C8" s="162"/>
      <c r="D8" s="163" t="s">
        <v>1056</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二次利用DBの医科レセプト_臓器提供者レセプト情報レコードテーブルについて、バックアップスキーマを含めて結合する。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milscm4.merge_receiptc_tr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milscm4.merge_receiptc_tr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milscm4.merge_receiptc_tr</v>
      </c>
      <c r="AF12" s="156" t="s">
        <v>480</v>
      </c>
      <c r="AG12" s="156"/>
      <c r="AH12" s="156"/>
      <c r="AJ12" s="6" t="str">
        <f>"INSERT INTO milscm4."&amp;$D$8</f>
        <v>INSERT INTO milscm4.merge_receiptc_tr</v>
      </c>
      <c r="AO12" s="6" t="str">
        <f>"INSERT INTO milscm4."&amp;$D$8</f>
        <v>INSERT INTO milscm4.merge_receiptc_tr</v>
      </c>
      <c r="AT12" s="6" t="str">
        <f>"INSERT INTO milscm4."&amp;$D$8</f>
        <v>INSERT INTO milscm4.merge_receiptc_tr</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48" si="0">IF(L14="○","NOT NULL","")</f>
        <v>NOT NULL</v>
      </c>
      <c r="W14" s="6" t="str">
        <f t="shared" ref="W14:W48" si="1">"-- "&amp;C14</f>
        <v>-- 取込年月</v>
      </c>
      <c r="X14" s="6"/>
      <c r="AF14" s="42"/>
      <c r="AG14" s="42"/>
      <c r="AH14" s="42"/>
      <c r="AK14" s="22" t="str">
        <f t="shared" ref="AK14:AK17"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46" si="3">ROW()-13</f>
        <v>2</v>
      </c>
      <c r="C15" s="15" t="s">
        <v>162</v>
      </c>
      <c r="D15" s="15" t="s">
        <v>136</v>
      </c>
      <c r="E15" s="17"/>
      <c r="F15" s="16" t="s">
        <v>129</v>
      </c>
      <c r="G15" s="17">
        <v>10</v>
      </c>
      <c r="H15" s="17" t="str">
        <f t="shared" ref="H15:H48" si="4">IF(F15="フラグ","boolean",IF(F15="文字列","text",IF(F15="整数","integer",IF(F15="実数","numeric",""))))</f>
        <v>integer</v>
      </c>
      <c r="I15" s="17">
        <f t="shared" ref="I15:I48" si="5">IF(H15="boolean",1,IF(H15="text",IF(G15&lt;=126,1+(G15*3),4+(G15*3)),IF(H15="integer",4,IF(H15="numeric",3+CEILING(G15/4*2,2),0))))</f>
        <v>4</v>
      </c>
      <c r="J15" s="18"/>
      <c r="K15" s="21"/>
      <c r="L15" s="19"/>
      <c r="M15" s="20" t="s">
        <v>415</v>
      </c>
      <c r="P15" s="6"/>
      <c r="Q15" s="6"/>
      <c r="R15" s="6"/>
      <c r="S15" s="6" t="str">
        <f t="shared" ref="S15:S48" si="6">IF(B15&lt;&gt;1,","&amp;D15,D15)</f>
        <v>,mil_karute_id</v>
      </c>
      <c r="T15" s="6" t="str">
        <f t="shared" ref="T15:T48" si="7">UPPER(H15)</f>
        <v>INTEGER</v>
      </c>
      <c r="U15" s="6" t="str">
        <f t="shared" ref="U15:U48" si="8">IF(K15&lt;&gt;"","default "&amp;IF(H15="text","'"&amp;K15&amp;"'",K15),"")</f>
        <v/>
      </c>
      <c r="V15" s="6" t="str">
        <f t="shared" si="0"/>
        <v/>
      </c>
      <c r="W15" s="6" t="str">
        <f t="shared" si="1"/>
        <v>-- 千年カルテID</v>
      </c>
      <c r="X15" s="6"/>
      <c r="AF15" s="42"/>
      <c r="AG15" s="42"/>
      <c r="AH15" s="42"/>
      <c r="AK15" s="22" t="str">
        <f t="shared" si="2"/>
        <v>,mil_karute_id</v>
      </c>
      <c r="AP15" s="22" t="str">
        <f t="shared" ref="AP15:AP48" si="9">IF(CHOOSE(MATCH(AP$11,$AF$11:$AH$11,0),$AF15,$AG15,$AH15)="〇",IF($B15&lt;&gt;1,",Null","Null"),IF($B15&lt;&gt;1,","&amp;"d."&amp;$D15,"d."&amp;$D15))</f>
        <v>,d.mil_karute_id</v>
      </c>
      <c r="AU15" s="22" t="str">
        <f t="shared" ref="AU15:AU48" si="10">IF(CHOOSE(MATCH(AU$11,$AF$11:$AH$11,0),$AF15,$AG15,$AH15)="〇",IF($B15&lt;&gt;1,",Null","Null"),IF($B15&lt;&gt;1,","&amp;"d."&amp;$D15,"d."&amp;$D15))</f>
        <v>,d.mil_karute_id</v>
      </c>
    </row>
    <row r="16" spans="1:47" s="22" customFormat="1" ht="34.799999999999997">
      <c r="A16" s="6"/>
      <c r="B16" s="14">
        <f t="shared" si="3"/>
        <v>3</v>
      </c>
      <c r="C16" s="25" t="s">
        <v>161</v>
      </c>
      <c r="D16" s="25" t="s">
        <v>138</v>
      </c>
      <c r="E16" s="16" t="s">
        <v>137</v>
      </c>
      <c r="F16" s="16" t="s">
        <v>183</v>
      </c>
      <c r="G16" s="16">
        <v>9</v>
      </c>
      <c r="H16" s="17" t="str">
        <f t="shared" si="4"/>
        <v>text</v>
      </c>
      <c r="I16" s="17">
        <f t="shared" si="5"/>
        <v>28</v>
      </c>
      <c r="J16" s="26"/>
      <c r="K16" s="27"/>
      <c r="L16" s="28" t="s">
        <v>137</v>
      </c>
      <c r="M16" s="29" t="s">
        <v>941</v>
      </c>
      <c r="P16" s="6"/>
      <c r="Q16" s="6"/>
      <c r="R16" s="6"/>
      <c r="S16" s="6" t="str">
        <f t="shared" si="6"/>
        <v>,facility_id</v>
      </c>
      <c r="T16" s="6" t="str">
        <f t="shared" si="7"/>
        <v>TEXT</v>
      </c>
      <c r="U16" s="6" t="str">
        <f t="shared" si="8"/>
        <v/>
      </c>
      <c r="V16" s="6" t="str">
        <f t="shared" si="0"/>
        <v>NOT NULL</v>
      </c>
      <c r="W16" s="6" t="str">
        <f t="shared" si="1"/>
        <v>-- 施設ID</v>
      </c>
      <c r="X16" s="6"/>
      <c r="AF16" s="42"/>
      <c r="AG16" s="42"/>
      <c r="AH16" s="42"/>
      <c r="AK16" s="22" t="str">
        <f t="shared" si="2"/>
        <v>,facility_id</v>
      </c>
      <c r="AP16" s="22" t="str">
        <f t="shared" si="9"/>
        <v>,d.facility_id</v>
      </c>
      <c r="AU16" s="22" t="str">
        <f t="shared" si="10"/>
        <v>,d.facility_id</v>
      </c>
    </row>
    <row r="17" spans="1:47" s="22" customFormat="1">
      <c r="A17" s="6"/>
      <c r="B17" s="14">
        <f t="shared" si="3"/>
        <v>4</v>
      </c>
      <c r="C17" s="15" t="s">
        <v>813</v>
      </c>
      <c r="D17" s="15" t="s">
        <v>814</v>
      </c>
      <c r="E17" s="17" t="s">
        <v>137</v>
      </c>
      <c r="F17" s="16" t="s">
        <v>183</v>
      </c>
      <c r="G17" s="17">
        <v>6</v>
      </c>
      <c r="H17" s="17" t="str">
        <f t="shared" si="4"/>
        <v>text</v>
      </c>
      <c r="I17" s="17">
        <f t="shared" si="5"/>
        <v>19</v>
      </c>
      <c r="J17" s="18"/>
      <c r="K17" s="21"/>
      <c r="L17" s="19" t="s">
        <v>137</v>
      </c>
      <c r="M17" s="20" t="s">
        <v>942</v>
      </c>
      <c r="P17" s="6"/>
      <c r="Q17" s="6"/>
      <c r="R17" s="6"/>
      <c r="S17" s="6" t="str">
        <f t="shared" si="6"/>
        <v>,seikyu_ym</v>
      </c>
      <c r="T17" s="6" t="str">
        <f t="shared" si="7"/>
        <v>TEXT</v>
      </c>
      <c r="U17" s="6" t="str">
        <f t="shared" si="8"/>
        <v/>
      </c>
      <c r="V17" s="6" t="str">
        <f t="shared" si="0"/>
        <v>NOT NULL</v>
      </c>
      <c r="W17" s="6" t="str">
        <f t="shared" si="1"/>
        <v>-- 請求年月</v>
      </c>
      <c r="X17" s="6"/>
      <c r="AF17" s="42"/>
      <c r="AG17" s="42"/>
      <c r="AH17" s="42"/>
      <c r="AK17" s="22" t="str">
        <f t="shared" si="2"/>
        <v>,seikyu_ym</v>
      </c>
      <c r="AP17" s="22" t="str">
        <f t="shared" si="9"/>
        <v>,d.seikyu_ym</v>
      </c>
      <c r="AU17" s="22" t="str">
        <f t="shared" si="10"/>
        <v>,d.seikyu_ym</v>
      </c>
    </row>
    <row r="18" spans="1:47" s="22" customFormat="1">
      <c r="A18" s="6"/>
      <c r="B18" s="14">
        <f>ROW()-13</f>
        <v>5</v>
      </c>
      <c r="C18" s="25" t="s">
        <v>417</v>
      </c>
      <c r="D18" s="25" t="s">
        <v>139</v>
      </c>
      <c r="E18" s="16" t="s">
        <v>137</v>
      </c>
      <c r="F18" s="16" t="s">
        <v>183</v>
      </c>
      <c r="G18" s="16">
        <v>6</v>
      </c>
      <c r="H18" s="17" t="str">
        <f t="shared" si="4"/>
        <v>text</v>
      </c>
      <c r="I18" s="17">
        <f t="shared" si="5"/>
        <v>19</v>
      </c>
      <c r="J18" s="26"/>
      <c r="K18" s="27"/>
      <c r="L18" s="28" t="s">
        <v>137</v>
      </c>
      <c r="M18" s="29" t="s">
        <v>1013</v>
      </c>
      <c r="P18" s="6"/>
      <c r="Q18" s="6"/>
      <c r="R18" s="6"/>
      <c r="S18" s="6" t="str">
        <f t="shared" si="6"/>
        <v>,shinryo_ym</v>
      </c>
      <c r="T18" s="6" t="str">
        <f t="shared" si="7"/>
        <v>TEXT</v>
      </c>
      <c r="U18" s="6" t="str">
        <f t="shared" si="8"/>
        <v/>
      </c>
      <c r="V18" s="6" t="str">
        <f t="shared" si="0"/>
        <v>NOT NULL</v>
      </c>
      <c r="W18" s="6" t="str">
        <f t="shared" si="1"/>
        <v>-- 診療年月</v>
      </c>
      <c r="X18" s="6"/>
      <c r="AF18" s="42"/>
      <c r="AG18" s="42"/>
      <c r="AH18" s="42"/>
      <c r="AK18" s="22" t="str">
        <f>IF(CHOOSE(MATCH(AK$11,$AF$11:$AH$11,0),$AF18,$AG18,$AH18)="〇",IF($B18&lt;&gt;1,",Null","Null"),IF($B18&lt;&gt;1,","&amp;$D18,$D18))</f>
        <v>,shinryo_ym</v>
      </c>
      <c r="AP18" s="22" t="str">
        <f t="shared" si="9"/>
        <v>,d.shinryo_ym</v>
      </c>
      <c r="AU18" s="22" t="str">
        <f t="shared" si="10"/>
        <v>,d.shinryo_ym</v>
      </c>
    </row>
    <row r="19" spans="1:47" s="22" customFormat="1">
      <c r="A19" s="6"/>
      <c r="B19" s="14">
        <f t="shared" si="3"/>
        <v>6</v>
      </c>
      <c r="C19" s="15" t="s">
        <v>483</v>
      </c>
      <c r="D19" s="15" t="s">
        <v>160</v>
      </c>
      <c r="E19" s="17"/>
      <c r="F19" s="16" t="s">
        <v>183</v>
      </c>
      <c r="G19" s="17">
        <v>3</v>
      </c>
      <c r="H19" s="17" t="str">
        <f t="shared" si="4"/>
        <v>text</v>
      </c>
      <c r="I19" s="17">
        <f t="shared" si="5"/>
        <v>10</v>
      </c>
      <c r="J19" s="18"/>
      <c r="K19" s="21" t="s">
        <v>944</v>
      </c>
      <c r="L19" s="19" t="s">
        <v>137</v>
      </c>
      <c r="M19" s="20" t="s">
        <v>945</v>
      </c>
      <c r="P19" s="6"/>
      <c r="Q19" s="6"/>
      <c r="R19" s="6"/>
      <c r="S19" s="6" t="str">
        <f t="shared" si="6"/>
        <v>,data_type</v>
      </c>
      <c r="T19" s="6" t="str">
        <f t="shared" si="7"/>
        <v>TEXT</v>
      </c>
      <c r="U19" s="6" t="str">
        <f t="shared" si="8"/>
        <v>default 'RCP'</v>
      </c>
      <c r="V19" s="6" t="str">
        <f t="shared" si="0"/>
        <v>NOT NULL</v>
      </c>
      <c r="W19" s="6" t="str">
        <f t="shared" si="1"/>
        <v>-- データ種別</v>
      </c>
      <c r="X19" s="6"/>
      <c r="AF19" s="42"/>
      <c r="AG19" s="42"/>
      <c r="AH19" s="42"/>
      <c r="AK19" s="22" t="str">
        <f t="shared" ref="AK19:AK48" si="11">IF(CHOOSE(MATCH(AK$11,$AF$11:$AH$11,0),$AF19,$AG19,$AH19)="〇",IF($B19&lt;&gt;1,",Null","Null"),IF($B19&lt;&gt;1,","&amp;$D19,$D19))</f>
        <v>,data_type</v>
      </c>
      <c r="AP19" s="22" t="str">
        <f t="shared" si="9"/>
        <v>,d.data_type</v>
      </c>
      <c r="AU19" s="22" t="str">
        <f t="shared" si="10"/>
        <v>,d.data_type</v>
      </c>
    </row>
    <row r="20" spans="1:47" s="22" customFormat="1">
      <c r="A20" s="6"/>
      <c r="B20" s="14">
        <f t="shared" si="3"/>
        <v>7</v>
      </c>
      <c r="C20" s="25" t="s">
        <v>815</v>
      </c>
      <c r="D20" s="25" t="s">
        <v>816</v>
      </c>
      <c r="E20" s="16" t="s">
        <v>137</v>
      </c>
      <c r="F20" s="16" t="s">
        <v>183</v>
      </c>
      <c r="G20" s="16">
        <v>1</v>
      </c>
      <c r="H20" s="17" t="str">
        <f t="shared" si="4"/>
        <v>text</v>
      </c>
      <c r="I20" s="17">
        <f t="shared" si="5"/>
        <v>4</v>
      </c>
      <c r="J20" s="26"/>
      <c r="K20" s="27"/>
      <c r="L20" s="28" t="s">
        <v>137</v>
      </c>
      <c r="M20" s="29" t="s">
        <v>946</v>
      </c>
      <c r="P20" s="6"/>
      <c r="Q20" s="6"/>
      <c r="R20" s="6"/>
      <c r="S20" s="6" t="str">
        <f t="shared" si="6"/>
        <v>,shinsa_kikan</v>
      </c>
      <c r="T20" s="6" t="str">
        <f t="shared" si="7"/>
        <v>TEXT</v>
      </c>
      <c r="U20" s="6" t="str">
        <f t="shared" si="8"/>
        <v/>
      </c>
      <c r="V20" s="6" t="str">
        <f t="shared" si="0"/>
        <v>NOT NULL</v>
      </c>
      <c r="W20" s="6" t="str">
        <f t="shared" si="1"/>
        <v>-- 審査支払機関</v>
      </c>
      <c r="X20" s="6"/>
      <c r="AF20" s="42"/>
      <c r="AG20" s="42"/>
      <c r="AH20" s="42"/>
      <c r="AK20" s="22" t="str">
        <f t="shared" si="11"/>
        <v>,shinsa_kikan</v>
      </c>
      <c r="AP20" s="22" t="str">
        <f t="shared" si="9"/>
        <v>,d.shinsa_kikan</v>
      </c>
      <c r="AU20" s="22" t="str">
        <f t="shared" si="10"/>
        <v>,d.shinsa_kikan</v>
      </c>
    </row>
    <row r="21" spans="1:47" s="22" customFormat="1">
      <c r="A21" s="6"/>
      <c r="B21" s="14">
        <f t="shared" si="3"/>
        <v>8</v>
      </c>
      <c r="C21" s="15" t="s">
        <v>817</v>
      </c>
      <c r="D21" s="15" t="s">
        <v>818</v>
      </c>
      <c r="E21" s="17"/>
      <c r="F21" s="16" t="s">
        <v>183</v>
      </c>
      <c r="G21" s="17">
        <v>2</v>
      </c>
      <c r="H21" s="17" t="str">
        <f t="shared" si="4"/>
        <v>text</v>
      </c>
      <c r="I21" s="17">
        <f t="shared" si="5"/>
        <v>7</v>
      </c>
      <c r="J21" s="18"/>
      <c r="K21" s="21" t="s">
        <v>1084</v>
      </c>
      <c r="L21" s="19" t="s">
        <v>137</v>
      </c>
      <c r="M21" s="20" t="s">
        <v>1085</v>
      </c>
      <c r="P21" s="6"/>
      <c r="Q21" s="6"/>
      <c r="R21" s="6"/>
      <c r="S21" s="6" t="str">
        <f t="shared" si="6"/>
        <v>,record_shikibetsu</v>
      </c>
      <c r="T21" s="6" t="str">
        <f t="shared" si="7"/>
        <v>TEXT</v>
      </c>
      <c r="U21" s="6" t="str">
        <f t="shared" si="8"/>
        <v>default 'TR'</v>
      </c>
      <c r="V21" s="6" t="str">
        <f t="shared" si="0"/>
        <v>NOT NULL</v>
      </c>
      <c r="W21" s="6" t="str">
        <f t="shared" si="1"/>
        <v>-- レコード識別情報</v>
      </c>
      <c r="X21" s="6"/>
      <c r="AF21" s="42"/>
      <c r="AG21" s="42"/>
      <c r="AH21" s="42"/>
      <c r="AK21" s="22" t="str">
        <f t="shared" si="11"/>
        <v>,record_shikibetsu</v>
      </c>
      <c r="AP21" s="22" t="str">
        <f t="shared" si="9"/>
        <v>,d.record_shikibetsu</v>
      </c>
      <c r="AU21" s="22" t="str">
        <f t="shared" si="10"/>
        <v>,d.record_shikibetsu</v>
      </c>
    </row>
    <row r="22" spans="1:47" s="22" customFormat="1">
      <c r="A22" s="6"/>
      <c r="B22" s="14">
        <f>ROW()-13</f>
        <v>9</v>
      </c>
      <c r="C22" s="25" t="s">
        <v>819</v>
      </c>
      <c r="D22" s="25" t="s">
        <v>820</v>
      </c>
      <c r="E22" s="16" t="s">
        <v>137</v>
      </c>
      <c r="F22" s="16" t="s">
        <v>129</v>
      </c>
      <c r="G22" s="16">
        <v>6</v>
      </c>
      <c r="H22" s="17" t="str">
        <f t="shared" si="4"/>
        <v>integer</v>
      </c>
      <c r="I22" s="17">
        <f t="shared" si="5"/>
        <v>4</v>
      </c>
      <c r="J22" s="26"/>
      <c r="K22" s="27"/>
      <c r="L22" s="28" t="s">
        <v>137</v>
      </c>
      <c r="M22" s="29" t="s">
        <v>949</v>
      </c>
      <c r="P22" s="6"/>
      <c r="Q22" s="6"/>
      <c r="R22" s="6"/>
      <c r="S22" s="6" t="str">
        <f t="shared" si="6"/>
        <v>,receipt_no</v>
      </c>
      <c r="T22" s="6" t="str">
        <f t="shared" si="7"/>
        <v>INTEGER</v>
      </c>
      <c r="U22" s="6" t="str">
        <f t="shared" si="8"/>
        <v/>
      </c>
      <c r="V22" s="6" t="str">
        <f t="shared" si="0"/>
        <v>NOT NULL</v>
      </c>
      <c r="W22" s="6" t="str">
        <f t="shared" si="1"/>
        <v>-- レセプト番号</v>
      </c>
      <c r="X22" s="6"/>
      <c r="AF22" s="42"/>
      <c r="AG22" s="42"/>
      <c r="AH22" s="42"/>
      <c r="AK22" s="22" t="str">
        <f t="shared" si="11"/>
        <v>,receipt_no</v>
      </c>
      <c r="AP22" s="22" t="str">
        <f t="shared" si="9"/>
        <v>,d.receipt_no</v>
      </c>
      <c r="AU22" s="22" t="str">
        <f t="shared" si="10"/>
        <v>,d.receipt_no</v>
      </c>
    </row>
    <row r="23" spans="1:47" s="22" customFormat="1" ht="34.799999999999997">
      <c r="A23" s="6"/>
      <c r="B23" s="14">
        <f t="shared" si="3"/>
        <v>10</v>
      </c>
      <c r="C23" s="15" t="s">
        <v>821</v>
      </c>
      <c r="D23" s="15" t="s">
        <v>822</v>
      </c>
      <c r="E23" s="17" t="s">
        <v>137</v>
      </c>
      <c r="F23" s="16" t="s">
        <v>129</v>
      </c>
      <c r="G23" s="17">
        <v>10</v>
      </c>
      <c r="H23" s="17" t="str">
        <f t="shared" si="4"/>
        <v>integer</v>
      </c>
      <c r="I23" s="17">
        <f t="shared" si="5"/>
        <v>4</v>
      </c>
      <c r="J23" s="18"/>
      <c r="K23" s="21"/>
      <c r="L23" s="19" t="s">
        <v>137</v>
      </c>
      <c r="M23" s="20" t="s">
        <v>1016</v>
      </c>
      <c r="P23" s="6"/>
      <c r="Q23" s="6"/>
      <c r="R23" s="6"/>
      <c r="S23" s="6" t="str">
        <f t="shared" si="6"/>
        <v>,gyo_no</v>
      </c>
      <c r="T23" s="6" t="str">
        <f t="shared" si="7"/>
        <v>INTEGER</v>
      </c>
      <c r="U23" s="6" t="str">
        <f t="shared" si="8"/>
        <v/>
      </c>
      <c r="V23" s="6" t="str">
        <f t="shared" si="0"/>
        <v>NOT NULL</v>
      </c>
      <c r="W23" s="6" t="str">
        <f t="shared" si="1"/>
        <v>-- 行番号</v>
      </c>
      <c r="X23" s="6"/>
      <c r="AF23" s="42"/>
      <c r="AG23" s="42"/>
      <c r="AH23" s="42"/>
      <c r="AK23" s="22" t="str">
        <f t="shared" si="11"/>
        <v>,gyo_no</v>
      </c>
      <c r="AP23" s="22" t="str">
        <f t="shared" si="9"/>
        <v>,d.gyo_no</v>
      </c>
      <c r="AU23" s="22" t="str">
        <f t="shared" si="10"/>
        <v>,d.gyo_no</v>
      </c>
    </row>
    <row r="24" spans="1:47" s="22" customFormat="1">
      <c r="A24" s="6"/>
      <c r="B24" s="14">
        <f t="shared" si="3"/>
        <v>11</v>
      </c>
      <c r="C24" s="25" t="s">
        <v>823</v>
      </c>
      <c r="D24" s="25" t="s">
        <v>824</v>
      </c>
      <c r="E24" s="16"/>
      <c r="F24" s="16" t="s">
        <v>183</v>
      </c>
      <c r="G24" s="16">
        <v>20</v>
      </c>
      <c r="H24" s="17" t="str">
        <f t="shared" si="4"/>
        <v>text</v>
      </c>
      <c r="I24" s="17">
        <f t="shared" si="5"/>
        <v>61</v>
      </c>
      <c r="J24" s="26"/>
      <c r="K24" s="27"/>
      <c r="L24" s="28"/>
      <c r="M24" s="29" t="s">
        <v>951</v>
      </c>
      <c r="P24" s="6"/>
      <c r="Q24" s="6"/>
      <c r="R24" s="6"/>
      <c r="S24" s="6" t="str">
        <f t="shared" si="6"/>
        <v>,karute_no</v>
      </c>
      <c r="T24" s="6" t="str">
        <f t="shared" si="7"/>
        <v>TEXT</v>
      </c>
      <c r="U24" s="6" t="str">
        <f t="shared" si="8"/>
        <v/>
      </c>
      <c r="V24" s="6" t="str">
        <f t="shared" si="0"/>
        <v/>
      </c>
      <c r="W24" s="6" t="str">
        <f t="shared" si="1"/>
        <v>-- カルテ番号等</v>
      </c>
      <c r="X24" s="6"/>
      <c r="AF24" s="42"/>
      <c r="AG24" s="42"/>
      <c r="AH24" s="42"/>
      <c r="AK24" s="22" t="str">
        <f t="shared" si="11"/>
        <v>,karute_no</v>
      </c>
      <c r="AP24" s="22" t="str">
        <f t="shared" si="9"/>
        <v>,d.karute_no</v>
      </c>
      <c r="AU24" s="22" t="str">
        <f t="shared" si="10"/>
        <v>,d.karute_no</v>
      </c>
    </row>
    <row r="25" spans="1:47" s="22" customFormat="1" ht="30">
      <c r="A25" s="6"/>
      <c r="B25" s="14">
        <f t="shared" si="3"/>
        <v>12</v>
      </c>
      <c r="C25" s="15" t="s">
        <v>1057</v>
      </c>
      <c r="D25" s="15" t="s">
        <v>1058</v>
      </c>
      <c r="E25" s="17"/>
      <c r="F25" s="16" t="s">
        <v>129</v>
      </c>
      <c r="G25" s="17">
        <v>6</v>
      </c>
      <c r="H25" s="17" t="str">
        <f t="shared" si="4"/>
        <v>integer</v>
      </c>
      <c r="I25" s="17">
        <f t="shared" si="5"/>
        <v>4</v>
      </c>
      <c r="J25" s="18"/>
      <c r="K25" s="21"/>
      <c r="L25" s="19"/>
      <c r="M25" s="20"/>
      <c r="P25" s="6"/>
      <c r="Q25" s="6"/>
      <c r="R25" s="6"/>
      <c r="S25" s="6" t="str">
        <f t="shared" si="6"/>
        <v>,receipt_no_tr</v>
      </c>
      <c r="T25" s="6" t="str">
        <f t="shared" si="7"/>
        <v>INTEGER</v>
      </c>
      <c r="U25" s="6" t="str">
        <f t="shared" si="8"/>
        <v/>
      </c>
      <c r="V25" s="6" t="str">
        <f t="shared" si="0"/>
        <v/>
      </c>
      <c r="W25" s="6" t="str">
        <f t="shared" si="1"/>
        <v>-- レセプト番号（臓器提供者レセプト情報）</v>
      </c>
      <c r="X25" s="6"/>
      <c r="AF25" s="42"/>
      <c r="AG25" s="42"/>
      <c r="AH25" s="42"/>
      <c r="AK25" s="22" t="str">
        <f t="shared" si="11"/>
        <v>,receipt_no_tr</v>
      </c>
      <c r="AP25" s="22" t="str">
        <f t="shared" si="9"/>
        <v>,d.receipt_no_tr</v>
      </c>
      <c r="AU25" s="22" t="str">
        <f t="shared" si="10"/>
        <v>,d.receipt_no_tr</v>
      </c>
    </row>
    <row r="26" spans="1:47" s="22" customFormat="1">
      <c r="A26" s="6"/>
      <c r="B26" s="14">
        <f>ROW()-13</f>
        <v>13</v>
      </c>
      <c r="C26" s="25" t="s">
        <v>1059</v>
      </c>
      <c r="D26" s="25" t="s">
        <v>1060</v>
      </c>
      <c r="E26" s="16"/>
      <c r="F26" s="16" t="s">
        <v>183</v>
      </c>
      <c r="G26" s="16">
        <v>4</v>
      </c>
      <c r="H26" s="17" t="str">
        <f t="shared" si="4"/>
        <v>text</v>
      </c>
      <c r="I26" s="17">
        <f t="shared" si="5"/>
        <v>13</v>
      </c>
      <c r="J26" s="26"/>
      <c r="K26" s="27"/>
      <c r="L26" s="28"/>
      <c r="M26" s="29"/>
      <c r="P26" s="6"/>
      <c r="Q26" s="6"/>
      <c r="R26" s="6"/>
      <c r="S26" s="6" t="str">
        <f t="shared" si="6"/>
        <v>,zoki_receipt_type</v>
      </c>
      <c r="T26" s="6" t="str">
        <f t="shared" si="7"/>
        <v>TEXT</v>
      </c>
      <c r="U26" s="6" t="str">
        <f t="shared" si="8"/>
        <v/>
      </c>
      <c r="V26" s="6" t="str">
        <f t="shared" si="0"/>
        <v/>
      </c>
      <c r="W26" s="6" t="str">
        <f t="shared" si="1"/>
        <v>-- 臓器提供者レセプト種別</v>
      </c>
      <c r="X26" s="6"/>
      <c r="AF26" s="42"/>
      <c r="AG26" s="42"/>
      <c r="AH26" s="42"/>
      <c r="AK26" s="22" t="str">
        <f t="shared" si="11"/>
        <v>,zoki_receipt_type</v>
      </c>
      <c r="AP26" s="22" t="str">
        <f t="shared" si="9"/>
        <v>,d.zoki_receipt_type</v>
      </c>
      <c r="AU26" s="22" t="str">
        <f t="shared" si="10"/>
        <v>,d.zoki_receipt_type</v>
      </c>
    </row>
    <row r="27" spans="1:47" s="22" customFormat="1" ht="52.2">
      <c r="A27" s="6"/>
      <c r="B27" s="14">
        <f t="shared" si="3"/>
        <v>14</v>
      </c>
      <c r="C27" s="15" t="s">
        <v>1061</v>
      </c>
      <c r="D27" s="15" t="s">
        <v>1062</v>
      </c>
      <c r="E27" s="17"/>
      <c r="F27" s="16" t="s">
        <v>183</v>
      </c>
      <c r="G27" s="17">
        <v>6</v>
      </c>
      <c r="H27" s="17" t="str">
        <f t="shared" si="4"/>
        <v>text</v>
      </c>
      <c r="I27" s="17">
        <f t="shared" si="5"/>
        <v>19</v>
      </c>
      <c r="J27" s="18"/>
      <c r="K27" s="21"/>
      <c r="L27" s="19"/>
      <c r="M27" s="20" t="s">
        <v>957</v>
      </c>
      <c r="P27" s="6"/>
      <c r="Q27" s="6"/>
      <c r="R27" s="6"/>
      <c r="S27" s="6" t="str">
        <f t="shared" si="6"/>
        <v>,shinryo_ym_tr</v>
      </c>
      <c r="T27" s="6" t="str">
        <f t="shared" si="7"/>
        <v>TEXT</v>
      </c>
      <c r="U27" s="6" t="str">
        <f t="shared" si="8"/>
        <v/>
      </c>
      <c r="V27" s="6" t="str">
        <f t="shared" si="0"/>
        <v/>
      </c>
      <c r="W27" s="6" t="str">
        <f t="shared" si="1"/>
        <v>-- 診療年月（臓器提供者レセプト情報）</v>
      </c>
      <c r="X27" s="6"/>
      <c r="AF27" s="42"/>
      <c r="AG27" s="42"/>
      <c r="AH27" s="42"/>
      <c r="AK27" s="22" t="str">
        <f t="shared" si="11"/>
        <v>,shinryo_ym_tr</v>
      </c>
      <c r="AP27" s="22" t="str">
        <f t="shared" si="9"/>
        <v>,d.shinryo_ym_tr</v>
      </c>
      <c r="AU27" s="22" t="str">
        <f t="shared" si="10"/>
        <v>,d.shinryo_ym_tr</v>
      </c>
    </row>
    <row r="28" spans="1:47" s="22" customFormat="1">
      <c r="A28" s="6"/>
      <c r="B28" s="14">
        <f t="shared" si="3"/>
        <v>15</v>
      </c>
      <c r="C28" s="15" t="s">
        <v>857</v>
      </c>
      <c r="D28" s="15" t="s">
        <v>858</v>
      </c>
      <c r="E28" s="17"/>
      <c r="F28" s="16" t="s">
        <v>183</v>
      </c>
      <c r="G28" s="17">
        <v>20</v>
      </c>
      <c r="H28" s="17" t="str">
        <f t="shared" si="4"/>
        <v>text</v>
      </c>
      <c r="I28" s="17">
        <f t="shared" si="5"/>
        <v>61</v>
      </c>
      <c r="J28" s="18"/>
      <c r="K28" s="21"/>
      <c r="L28" s="19"/>
      <c r="M28" s="20"/>
      <c r="P28" s="6"/>
      <c r="Q28" s="6"/>
      <c r="R28" s="6"/>
      <c r="S28" s="6" t="str">
        <f t="shared" ref="S28:S35" si="12">IF(B28&lt;&gt;1,","&amp;D28,D28)</f>
        <v>,reserve1</v>
      </c>
      <c r="T28" s="6" t="str">
        <f t="shared" ref="T28:T35" si="13">UPPER(H28)</f>
        <v>TEXT</v>
      </c>
      <c r="U28" s="6" t="str">
        <f t="shared" ref="U28:U35" si="14">IF(K28&lt;&gt;"","default "&amp;IF(H28="text","'"&amp;K28&amp;"'",K28),"")</f>
        <v/>
      </c>
      <c r="V28" s="6" t="str">
        <f t="shared" ref="V28:V35" si="15">IF(L28="○","NOT NULL","")</f>
        <v/>
      </c>
      <c r="W28" s="6" t="str">
        <f t="shared" ref="W28:W35" si="16">"-- "&amp;C28</f>
        <v>-- 予備1</v>
      </c>
      <c r="X28" s="6"/>
      <c r="AF28" s="42"/>
      <c r="AG28" s="42"/>
      <c r="AH28" s="42"/>
      <c r="AK28" s="22" t="str">
        <f t="shared" si="11"/>
        <v>,reserve1</v>
      </c>
      <c r="AP28" s="22" t="str">
        <f t="shared" si="9"/>
        <v>,d.reserve1</v>
      </c>
      <c r="AU28" s="22" t="str">
        <f t="shared" si="10"/>
        <v>,d.reserve1</v>
      </c>
    </row>
    <row r="29" spans="1:47" s="22" customFormat="1">
      <c r="A29" s="6"/>
      <c r="B29" s="14">
        <f t="shared" si="3"/>
        <v>16</v>
      </c>
      <c r="C29" s="25" t="s">
        <v>1063</v>
      </c>
      <c r="D29" s="25" t="s">
        <v>830</v>
      </c>
      <c r="E29" s="16"/>
      <c r="F29" s="16" t="s">
        <v>183</v>
      </c>
      <c r="G29" s="16">
        <v>1</v>
      </c>
      <c r="H29" s="17" t="str">
        <f t="shared" si="4"/>
        <v>text</v>
      </c>
      <c r="I29" s="17">
        <f t="shared" si="5"/>
        <v>4</v>
      </c>
      <c r="J29" s="26"/>
      <c r="K29" s="27"/>
      <c r="L29" s="28"/>
      <c r="M29" s="29" t="s">
        <v>771</v>
      </c>
      <c r="P29" s="6"/>
      <c r="Q29" s="6"/>
      <c r="R29" s="6"/>
      <c r="S29" s="6" t="str">
        <f t="shared" si="12"/>
        <v>,sex_kubun</v>
      </c>
      <c r="T29" s="6" t="str">
        <f t="shared" si="13"/>
        <v>TEXT</v>
      </c>
      <c r="U29" s="6" t="str">
        <f t="shared" si="14"/>
        <v/>
      </c>
      <c r="V29" s="6" t="str">
        <f t="shared" si="15"/>
        <v/>
      </c>
      <c r="W29" s="6" t="str">
        <f t="shared" si="16"/>
        <v>-- 男女区分</v>
      </c>
      <c r="X29" s="6"/>
      <c r="AF29" s="42"/>
      <c r="AG29" s="42"/>
      <c r="AH29" s="42"/>
      <c r="AK29" s="22" t="str">
        <f t="shared" si="11"/>
        <v>,sex_kubun</v>
      </c>
      <c r="AP29" s="22" t="str">
        <f t="shared" si="9"/>
        <v>,d.sex_kubun</v>
      </c>
      <c r="AU29" s="22" t="str">
        <f t="shared" si="10"/>
        <v>,d.sex_kubun</v>
      </c>
    </row>
    <row r="30" spans="1:47" s="22" customFormat="1" ht="87">
      <c r="A30" s="6"/>
      <c r="B30" s="14">
        <f t="shared" si="3"/>
        <v>17</v>
      </c>
      <c r="C30" s="15" t="s">
        <v>555</v>
      </c>
      <c r="D30" s="15" t="s">
        <v>528</v>
      </c>
      <c r="E30" s="17"/>
      <c r="F30" s="16" t="s">
        <v>183</v>
      </c>
      <c r="G30" s="17">
        <v>8</v>
      </c>
      <c r="H30" s="17" t="str">
        <f t="shared" si="4"/>
        <v>text</v>
      </c>
      <c r="I30" s="17">
        <f t="shared" si="5"/>
        <v>25</v>
      </c>
      <c r="J30" s="18"/>
      <c r="K30" s="21"/>
      <c r="L30" s="19"/>
      <c r="M30" s="20" t="s">
        <v>1086</v>
      </c>
      <c r="P30" s="6"/>
      <c r="Q30" s="6"/>
      <c r="R30" s="6"/>
      <c r="S30" s="6" t="str">
        <f t="shared" si="12"/>
        <v>,birthday</v>
      </c>
      <c r="T30" s="6" t="str">
        <f t="shared" si="13"/>
        <v>TEXT</v>
      </c>
      <c r="U30" s="6" t="str">
        <f t="shared" si="14"/>
        <v/>
      </c>
      <c r="V30" s="6" t="str">
        <f t="shared" si="15"/>
        <v/>
      </c>
      <c r="W30" s="6" t="str">
        <f t="shared" si="16"/>
        <v>-- 生年月日</v>
      </c>
      <c r="X30" s="6"/>
      <c r="AF30" s="42"/>
      <c r="AG30" s="42"/>
      <c r="AH30" s="42"/>
      <c r="AK30" s="22" t="str">
        <f t="shared" si="11"/>
        <v>,birthday</v>
      </c>
      <c r="AP30" s="22" t="str">
        <f t="shared" si="9"/>
        <v>,d.birthday</v>
      </c>
      <c r="AU30" s="22" t="str">
        <f t="shared" si="10"/>
        <v>,d.birthday</v>
      </c>
    </row>
    <row r="31" spans="1:47" s="22" customFormat="1">
      <c r="A31" s="6"/>
      <c r="B31" s="14">
        <f>ROW()-13</f>
        <v>18</v>
      </c>
      <c r="C31" s="25" t="s">
        <v>859</v>
      </c>
      <c r="D31" s="25" t="s">
        <v>860</v>
      </c>
      <c r="E31" s="16"/>
      <c r="F31" s="16" t="s">
        <v>183</v>
      </c>
      <c r="G31" s="16">
        <v>3</v>
      </c>
      <c r="H31" s="17" t="str">
        <f t="shared" si="4"/>
        <v>text</v>
      </c>
      <c r="I31" s="17">
        <f t="shared" si="5"/>
        <v>10</v>
      </c>
      <c r="J31" s="26"/>
      <c r="K31" s="27"/>
      <c r="L31" s="28"/>
      <c r="M31" s="29"/>
      <c r="P31" s="6"/>
      <c r="Q31" s="6"/>
      <c r="R31" s="6"/>
      <c r="S31" s="6" t="str">
        <f t="shared" si="12"/>
        <v>,reserve2</v>
      </c>
      <c r="T31" s="6" t="str">
        <f t="shared" si="13"/>
        <v>TEXT</v>
      </c>
      <c r="U31" s="6" t="str">
        <f t="shared" si="14"/>
        <v/>
      </c>
      <c r="V31" s="6" t="str">
        <f t="shared" si="15"/>
        <v/>
      </c>
      <c r="W31" s="6" t="str">
        <f t="shared" si="16"/>
        <v>-- 予備2</v>
      </c>
      <c r="X31" s="6"/>
      <c r="AF31" s="42"/>
      <c r="AG31" s="42"/>
      <c r="AH31" s="42"/>
      <c r="AK31" s="22" t="str">
        <f t="shared" si="11"/>
        <v>,reserve2</v>
      </c>
      <c r="AP31" s="22" t="str">
        <f t="shared" si="9"/>
        <v>,d.reserve2</v>
      </c>
      <c r="AU31" s="22" t="str">
        <f t="shared" si="10"/>
        <v>,d.reserve2</v>
      </c>
    </row>
    <row r="32" spans="1:47" s="22" customFormat="1" ht="69.599999999999994">
      <c r="A32" s="6"/>
      <c r="B32" s="14">
        <f t="shared" si="3"/>
        <v>19</v>
      </c>
      <c r="C32" s="15" t="s">
        <v>424</v>
      </c>
      <c r="D32" s="15" t="s">
        <v>141</v>
      </c>
      <c r="E32" s="17"/>
      <c r="F32" s="16" t="s">
        <v>183</v>
      </c>
      <c r="G32" s="17">
        <v>8</v>
      </c>
      <c r="H32" s="17" t="str">
        <f t="shared" si="4"/>
        <v>text</v>
      </c>
      <c r="I32" s="17">
        <f t="shared" si="5"/>
        <v>25</v>
      </c>
      <c r="J32" s="18"/>
      <c r="K32" s="21"/>
      <c r="L32" s="19"/>
      <c r="M32" s="20" t="s">
        <v>954</v>
      </c>
      <c r="P32" s="6"/>
      <c r="Q32" s="6"/>
      <c r="R32" s="6"/>
      <c r="S32" s="6" t="str">
        <f t="shared" si="12"/>
        <v>,nyuin_ymd</v>
      </c>
      <c r="T32" s="6" t="str">
        <f t="shared" si="13"/>
        <v>TEXT</v>
      </c>
      <c r="U32" s="6" t="str">
        <f t="shared" si="14"/>
        <v/>
      </c>
      <c r="V32" s="6" t="str">
        <f t="shared" si="15"/>
        <v/>
      </c>
      <c r="W32" s="6" t="str">
        <f t="shared" si="16"/>
        <v>-- 入院年月日</v>
      </c>
      <c r="X32" s="6"/>
      <c r="AF32" s="42"/>
      <c r="AG32" s="42"/>
      <c r="AH32" s="42"/>
      <c r="AK32" s="22" t="str">
        <f t="shared" si="11"/>
        <v>,nyuin_ymd</v>
      </c>
      <c r="AP32" s="22" t="str">
        <f t="shared" si="9"/>
        <v>,d.nyuin_ymd</v>
      </c>
      <c r="AU32" s="22" t="str">
        <f t="shared" si="10"/>
        <v>,d.nyuin_ymd</v>
      </c>
    </row>
    <row r="33" spans="1:47" s="22" customFormat="1">
      <c r="A33" s="6"/>
      <c r="B33" s="14">
        <f t="shared" si="3"/>
        <v>20</v>
      </c>
      <c r="C33" s="25" t="s">
        <v>1064</v>
      </c>
      <c r="D33" s="25" t="s">
        <v>834</v>
      </c>
      <c r="E33" s="16"/>
      <c r="F33" s="16" t="s">
        <v>183</v>
      </c>
      <c r="G33" s="16">
        <v>2</v>
      </c>
      <c r="H33" s="17" t="str">
        <f t="shared" si="4"/>
        <v>text</v>
      </c>
      <c r="I33" s="17">
        <f t="shared" si="5"/>
        <v>7</v>
      </c>
      <c r="J33" s="26"/>
      <c r="K33" s="27"/>
      <c r="L33" s="28"/>
      <c r="M33" s="29" t="s">
        <v>955</v>
      </c>
      <c r="P33" s="6"/>
      <c r="Q33" s="6"/>
      <c r="R33" s="6"/>
      <c r="S33" s="6" t="str">
        <f t="shared" si="12"/>
        <v>,ward_kubun1</v>
      </c>
      <c r="T33" s="6" t="str">
        <f t="shared" si="13"/>
        <v>TEXT</v>
      </c>
      <c r="U33" s="6" t="str">
        <f t="shared" si="14"/>
        <v/>
      </c>
      <c r="V33" s="6" t="str">
        <f t="shared" si="15"/>
        <v/>
      </c>
      <c r="W33" s="6" t="str">
        <f t="shared" si="16"/>
        <v>-- 病棟区分1</v>
      </c>
      <c r="X33" s="6"/>
      <c r="AF33" s="42"/>
      <c r="AG33" s="42"/>
      <c r="AH33" s="42"/>
      <c r="AK33" s="22" t="str">
        <f t="shared" si="11"/>
        <v>,ward_kubun1</v>
      </c>
      <c r="AP33" s="22" t="str">
        <f t="shared" si="9"/>
        <v>,d.ward_kubun1</v>
      </c>
      <c r="AU33" s="22" t="str">
        <f t="shared" si="10"/>
        <v>,d.ward_kubun1</v>
      </c>
    </row>
    <row r="34" spans="1:47" s="22" customFormat="1">
      <c r="A34" s="6"/>
      <c r="B34" s="14">
        <f t="shared" si="3"/>
        <v>21</v>
      </c>
      <c r="C34" s="15" t="s">
        <v>1065</v>
      </c>
      <c r="D34" s="15" t="s">
        <v>836</v>
      </c>
      <c r="E34" s="17"/>
      <c r="F34" s="16" t="s">
        <v>183</v>
      </c>
      <c r="G34" s="17">
        <v>2</v>
      </c>
      <c r="H34" s="17" t="str">
        <f t="shared" si="4"/>
        <v>text</v>
      </c>
      <c r="I34" s="17">
        <f t="shared" si="5"/>
        <v>7</v>
      </c>
      <c r="J34" s="18"/>
      <c r="K34" s="21"/>
      <c r="L34" s="19"/>
      <c r="M34" s="20"/>
      <c r="P34" s="6"/>
      <c r="Q34" s="6"/>
      <c r="R34" s="6"/>
      <c r="S34" s="6" t="str">
        <f t="shared" si="12"/>
        <v>,ward_kubun2</v>
      </c>
      <c r="T34" s="6" t="str">
        <f t="shared" si="13"/>
        <v>TEXT</v>
      </c>
      <c r="U34" s="6" t="str">
        <f t="shared" si="14"/>
        <v/>
      </c>
      <c r="V34" s="6" t="str">
        <f t="shared" si="15"/>
        <v/>
      </c>
      <c r="W34" s="6" t="str">
        <f t="shared" si="16"/>
        <v>-- 病棟区分2</v>
      </c>
      <c r="X34" s="6"/>
      <c r="AF34" s="42"/>
      <c r="AG34" s="42"/>
      <c r="AH34" s="42"/>
      <c r="AK34" s="22" t="str">
        <f t="shared" si="11"/>
        <v>,ward_kubun2</v>
      </c>
      <c r="AP34" s="22" t="str">
        <f t="shared" si="9"/>
        <v>,d.ward_kubun2</v>
      </c>
      <c r="AU34" s="22" t="str">
        <f t="shared" si="10"/>
        <v>,d.ward_kubun2</v>
      </c>
    </row>
    <row r="35" spans="1:47" s="22" customFormat="1">
      <c r="A35" s="6"/>
      <c r="B35" s="14">
        <f>ROW()-13</f>
        <v>22</v>
      </c>
      <c r="C35" s="25" t="s">
        <v>1066</v>
      </c>
      <c r="D35" s="25" t="s">
        <v>838</v>
      </c>
      <c r="E35" s="16"/>
      <c r="F35" s="16" t="s">
        <v>183</v>
      </c>
      <c r="G35" s="16">
        <v>2</v>
      </c>
      <c r="H35" s="17" t="str">
        <f t="shared" si="4"/>
        <v>text</v>
      </c>
      <c r="I35" s="17">
        <f t="shared" si="5"/>
        <v>7</v>
      </c>
      <c r="J35" s="26"/>
      <c r="K35" s="27"/>
      <c r="L35" s="28"/>
      <c r="M35" s="29"/>
      <c r="P35" s="6"/>
      <c r="Q35" s="6"/>
      <c r="R35" s="6"/>
      <c r="S35" s="6" t="str">
        <f t="shared" si="12"/>
        <v>,ward_kubun3</v>
      </c>
      <c r="T35" s="6" t="str">
        <f t="shared" si="13"/>
        <v>TEXT</v>
      </c>
      <c r="U35" s="6" t="str">
        <f t="shared" si="14"/>
        <v/>
      </c>
      <c r="V35" s="6" t="str">
        <f t="shared" si="15"/>
        <v/>
      </c>
      <c r="W35" s="6" t="str">
        <f t="shared" si="16"/>
        <v>-- 病棟区分3</v>
      </c>
      <c r="X35" s="6"/>
      <c r="AF35" s="42"/>
      <c r="AG35" s="42"/>
      <c r="AH35" s="42"/>
      <c r="AK35" s="22" t="str">
        <f t="shared" si="11"/>
        <v>,ward_kubun3</v>
      </c>
      <c r="AP35" s="22" t="str">
        <f t="shared" si="9"/>
        <v>,d.ward_kubun3</v>
      </c>
      <c r="AU35" s="22" t="str">
        <f t="shared" si="10"/>
        <v>,d.ward_kubun3</v>
      </c>
    </row>
    <row r="36" spans="1:47" s="22" customFormat="1">
      <c r="A36" s="6"/>
      <c r="B36" s="14">
        <f t="shared" si="3"/>
        <v>23</v>
      </c>
      <c r="C36" s="15" t="s">
        <v>1067</v>
      </c>
      <c r="D36" s="15" t="s">
        <v>840</v>
      </c>
      <c r="E36" s="17"/>
      <c r="F36" s="16" t="s">
        <v>183</v>
      </c>
      <c r="G36" s="17">
        <v>2</v>
      </c>
      <c r="H36" s="17" t="str">
        <f t="shared" si="4"/>
        <v>text</v>
      </c>
      <c r="I36" s="17">
        <f t="shared" si="5"/>
        <v>7</v>
      </c>
      <c r="J36" s="18"/>
      <c r="K36" s="21"/>
      <c r="L36" s="19"/>
      <c r="M36" s="20"/>
      <c r="P36" s="6"/>
      <c r="Q36" s="6"/>
      <c r="R36" s="6"/>
      <c r="S36" s="6" t="str">
        <f t="shared" si="6"/>
        <v>,ward_kubun4</v>
      </c>
      <c r="T36" s="6" t="str">
        <f t="shared" si="7"/>
        <v>TEXT</v>
      </c>
      <c r="U36" s="6" t="str">
        <f t="shared" si="8"/>
        <v/>
      </c>
      <c r="V36" s="6" t="str">
        <f t="shared" si="0"/>
        <v/>
      </c>
      <c r="W36" s="6" t="str">
        <f t="shared" si="1"/>
        <v>-- 病棟区分4</v>
      </c>
      <c r="X36" s="6"/>
      <c r="AF36" s="42"/>
      <c r="AG36" s="42"/>
      <c r="AH36" s="42"/>
      <c r="AK36" s="22" t="str">
        <f t="shared" si="11"/>
        <v>,ward_kubun4</v>
      </c>
      <c r="AP36" s="22" t="str">
        <f t="shared" si="9"/>
        <v>,d.ward_kubun4</v>
      </c>
      <c r="AU36" s="22" t="str">
        <f t="shared" si="10"/>
        <v>,d.ward_kubun4</v>
      </c>
    </row>
    <row r="37" spans="1:47" s="22" customFormat="1">
      <c r="A37" s="6"/>
      <c r="B37" s="14">
        <f t="shared" si="3"/>
        <v>24</v>
      </c>
      <c r="C37" s="25" t="s">
        <v>861</v>
      </c>
      <c r="D37" s="25" t="s">
        <v>862</v>
      </c>
      <c r="E37" s="16"/>
      <c r="F37" s="16" t="s">
        <v>183</v>
      </c>
      <c r="G37" s="16">
        <v>1</v>
      </c>
      <c r="H37" s="17" t="str">
        <f t="shared" si="4"/>
        <v>text</v>
      </c>
      <c r="I37" s="17">
        <f t="shared" si="5"/>
        <v>4</v>
      </c>
      <c r="J37" s="26"/>
      <c r="K37" s="27"/>
      <c r="L37" s="28"/>
      <c r="M37" s="29"/>
      <c r="P37" s="6"/>
      <c r="Q37" s="6"/>
      <c r="R37" s="6"/>
      <c r="S37" s="6" t="str">
        <f t="shared" ref="S37:S40" si="17">IF(B37&lt;&gt;1,","&amp;D37,D37)</f>
        <v>,reserve3</v>
      </c>
      <c r="T37" s="6" t="str">
        <f t="shared" ref="T37:T40" si="18">UPPER(H37)</f>
        <v>TEXT</v>
      </c>
      <c r="U37" s="6" t="str">
        <f t="shared" ref="U37:U40" si="19">IF(K37&lt;&gt;"","default "&amp;IF(H37="text","'"&amp;K37&amp;"'",K37),"")</f>
        <v/>
      </c>
      <c r="V37" s="6" t="str">
        <f t="shared" ref="V37:V40" si="20">IF(L37="○","NOT NULL","")</f>
        <v/>
      </c>
      <c r="W37" s="6" t="str">
        <f t="shared" ref="W37:W40" si="21">"-- "&amp;C37</f>
        <v>-- 予備3</v>
      </c>
      <c r="X37" s="6"/>
      <c r="AF37" s="42"/>
      <c r="AG37" s="42"/>
      <c r="AH37" s="42"/>
      <c r="AK37" s="22" t="str">
        <f t="shared" si="11"/>
        <v>,reserve3</v>
      </c>
      <c r="AP37" s="22" t="str">
        <f t="shared" si="9"/>
        <v>,d.reserve3</v>
      </c>
      <c r="AU37" s="22" t="str">
        <f t="shared" si="10"/>
        <v>,d.reserve3</v>
      </c>
    </row>
    <row r="38" spans="1:47" s="22" customFormat="1">
      <c r="A38" s="6"/>
      <c r="B38" s="14">
        <f t="shared" si="3"/>
        <v>25</v>
      </c>
      <c r="C38" s="15" t="s">
        <v>1068</v>
      </c>
      <c r="D38" s="15" t="s">
        <v>844</v>
      </c>
      <c r="E38" s="17"/>
      <c r="F38" s="16" t="s">
        <v>183</v>
      </c>
      <c r="G38" s="17">
        <v>2</v>
      </c>
      <c r="H38" s="17" t="str">
        <f t="shared" si="4"/>
        <v>text</v>
      </c>
      <c r="I38" s="17">
        <f t="shared" si="5"/>
        <v>7</v>
      </c>
      <c r="J38" s="18"/>
      <c r="K38" s="21"/>
      <c r="L38" s="19"/>
      <c r="M38" s="20" t="s">
        <v>956</v>
      </c>
      <c r="P38" s="6"/>
      <c r="Q38" s="6"/>
      <c r="R38" s="6"/>
      <c r="S38" s="6" t="str">
        <f t="shared" si="17"/>
        <v>,receipt_tokki_code1</v>
      </c>
      <c r="T38" s="6" t="str">
        <f t="shared" si="18"/>
        <v>TEXT</v>
      </c>
      <c r="U38" s="6" t="str">
        <f t="shared" si="19"/>
        <v/>
      </c>
      <c r="V38" s="6" t="str">
        <f t="shared" si="20"/>
        <v/>
      </c>
      <c r="W38" s="6" t="str">
        <f t="shared" si="21"/>
        <v>-- レセプト特記事項1</v>
      </c>
      <c r="X38" s="6"/>
      <c r="AF38" s="42"/>
      <c r="AG38" s="42"/>
      <c r="AH38" s="42"/>
      <c r="AK38" s="22" t="str">
        <f t="shared" si="11"/>
        <v>,receipt_tokki_code1</v>
      </c>
      <c r="AP38" s="22" t="str">
        <f t="shared" si="9"/>
        <v>,d.receipt_tokki_code1</v>
      </c>
      <c r="AU38" s="22" t="str">
        <f t="shared" si="10"/>
        <v>,d.receipt_tokki_code1</v>
      </c>
    </row>
    <row r="39" spans="1:47" s="22" customFormat="1">
      <c r="A39" s="6"/>
      <c r="B39" s="14">
        <f>ROW()-13</f>
        <v>26</v>
      </c>
      <c r="C39" s="25" t="s">
        <v>1069</v>
      </c>
      <c r="D39" s="25" t="s">
        <v>846</v>
      </c>
      <c r="E39" s="16"/>
      <c r="F39" s="16" t="s">
        <v>183</v>
      </c>
      <c r="G39" s="16">
        <v>2</v>
      </c>
      <c r="H39" s="17" t="str">
        <f t="shared" si="4"/>
        <v>text</v>
      </c>
      <c r="I39" s="17">
        <f t="shared" si="5"/>
        <v>7</v>
      </c>
      <c r="J39" s="26"/>
      <c r="K39" s="27"/>
      <c r="L39" s="28"/>
      <c r="M39" s="29"/>
      <c r="P39" s="6"/>
      <c r="Q39" s="6"/>
      <c r="R39" s="6"/>
      <c r="S39" s="6" t="str">
        <f t="shared" si="17"/>
        <v>,receipt_tokki_code2</v>
      </c>
      <c r="T39" s="6" t="str">
        <f t="shared" si="18"/>
        <v>TEXT</v>
      </c>
      <c r="U39" s="6" t="str">
        <f t="shared" si="19"/>
        <v/>
      </c>
      <c r="V39" s="6" t="str">
        <f t="shared" si="20"/>
        <v/>
      </c>
      <c r="W39" s="6" t="str">
        <f t="shared" si="21"/>
        <v>-- レセプト特記事項2</v>
      </c>
      <c r="X39" s="6"/>
      <c r="AF39" s="42"/>
      <c r="AG39" s="42"/>
      <c r="AH39" s="42"/>
      <c r="AK39" s="22" t="str">
        <f t="shared" si="11"/>
        <v>,receipt_tokki_code2</v>
      </c>
      <c r="AP39" s="22" t="str">
        <f t="shared" si="9"/>
        <v>,d.receipt_tokki_code2</v>
      </c>
      <c r="AU39" s="22" t="str">
        <f t="shared" si="10"/>
        <v>,d.receipt_tokki_code2</v>
      </c>
    </row>
    <row r="40" spans="1:47" s="22" customFormat="1">
      <c r="A40" s="6"/>
      <c r="B40" s="14">
        <f t="shared" si="3"/>
        <v>27</v>
      </c>
      <c r="C40" s="15" t="s">
        <v>1070</v>
      </c>
      <c r="D40" s="15" t="s">
        <v>848</v>
      </c>
      <c r="E40" s="17"/>
      <c r="F40" s="16" t="s">
        <v>183</v>
      </c>
      <c r="G40" s="17">
        <v>2</v>
      </c>
      <c r="H40" s="17" t="str">
        <f t="shared" si="4"/>
        <v>text</v>
      </c>
      <c r="I40" s="17">
        <f t="shared" si="5"/>
        <v>7</v>
      </c>
      <c r="J40" s="18"/>
      <c r="K40" s="21"/>
      <c r="L40" s="19"/>
      <c r="M40" s="20"/>
      <c r="P40" s="6"/>
      <c r="Q40" s="6"/>
      <c r="R40" s="6"/>
      <c r="S40" s="6" t="str">
        <f t="shared" si="17"/>
        <v>,receipt_tokki_code3</v>
      </c>
      <c r="T40" s="6" t="str">
        <f t="shared" si="18"/>
        <v>TEXT</v>
      </c>
      <c r="U40" s="6" t="str">
        <f t="shared" si="19"/>
        <v/>
      </c>
      <c r="V40" s="6" t="str">
        <f t="shared" si="20"/>
        <v/>
      </c>
      <c r="W40" s="6" t="str">
        <f t="shared" si="21"/>
        <v>-- レセプト特記事項3</v>
      </c>
      <c r="X40" s="6"/>
      <c r="AF40" s="42"/>
      <c r="AG40" s="42"/>
      <c r="AH40" s="42"/>
      <c r="AK40" s="22" t="str">
        <f t="shared" si="11"/>
        <v>,receipt_tokki_code3</v>
      </c>
      <c r="AP40" s="22" t="str">
        <f t="shared" si="9"/>
        <v>,d.receipt_tokki_code3</v>
      </c>
      <c r="AU40" s="22" t="str">
        <f t="shared" si="10"/>
        <v>,d.receipt_tokki_code3</v>
      </c>
    </row>
    <row r="41" spans="1:47" s="22" customFormat="1">
      <c r="A41" s="6"/>
      <c r="B41" s="14">
        <f t="shared" si="3"/>
        <v>28</v>
      </c>
      <c r="C41" s="25" t="s">
        <v>1071</v>
      </c>
      <c r="D41" s="25" t="s">
        <v>850</v>
      </c>
      <c r="E41" s="16"/>
      <c r="F41" s="16" t="s">
        <v>183</v>
      </c>
      <c r="G41" s="16">
        <v>2</v>
      </c>
      <c r="H41" s="17" t="str">
        <f t="shared" si="4"/>
        <v>text</v>
      </c>
      <c r="I41" s="17">
        <f t="shared" si="5"/>
        <v>7</v>
      </c>
      <c r="J41" s="26"/>
      <c r="K41" s="27"/>
      <c r="L41" s="28"/>
      <c r="M41" s="29"/>
      <c r="P41" s="6"/>
      <c r="Q41" s="6"/>
      <c r="R41" s="6"/>
      <c r="S41" s="6" t="str">
        <f t="shared" si="6"/>
        <v>,receipt_tokki_code4</v>
      </c>
      <c r="T41" s="6" t="str">
        <f t="shared" si="7"/>
        <v>TEXT</v>
      </c>
      <c r="U41" s="6" t="str">
        <f t="shared" si="8"/>
        <v/>
      </c>
      <c r="V41" s="6" t="str">
        <f t="shared" si="0"/>
        <v/>
      </c>
      <c r="W41" s="6" t="str">
        <f t="shared" si="1"/>
        <v>-- レセプト特記事項4</v>
      </c>
      <c r="X41" s="6"/>
      <c r="AF41" s="42"/>
      <c r="AG41" s="42"/>
      <c r="AH41" s="42"/>
      <c r="AK41" s="22" t="str">
        <f t="shared" si="11"/>
        <v>,receipt_tokki_code4</v>
      </c>
      <c r="AP41" s="22" t="str">
        <f t="shared" si="9"/>
        <v>,d.receipt_tokki_code4</v>
      </c>
      <c r="AU41" s="22" t="str">
        <f t="shared" si="10"/>
        <v>,d.receipt_tokki_code4</v>
      </c>
    </row>
    <row r="42" spans="1:47" s="22" customFormat="1">
      <c r="A42" s="6"/>
      <c r="B42" s="14">
        <f t="shared" si="3"/>
        <v>29</v>
      </c>
      <c r="C42" s="15" t="s">
        <v>1072</v>
      </c>
      <c r="D42" s="15" t="s">
        <v>852</v>
      </c>
      <c r="E42" s="17"/>
      <c r="F42" s="16" t="s">
        <v>183</v>
      </c>
      <c r="G42" s="17">
        <v>2</v>
      </c>
      <c r="H42" s="17" t="str">
        <f t="shared" si="4"/>
        <v>text</v>
      </c>
      <c r="I42" s="17">
        <f t="shared" si="5"/>
        <v>7</v>
      </c>
      <c r="J42" s="18"/>
      <c r="K42" s="21"/>
      <c r="L42" s="19"/>
      <c r="M42" s="20"/>
      <c r="P42" s="6"/>
      <c r="Q42" s="6"/>
      <c r="R42" s="6"/>
      <c r="S42" s="6" t="str">
        <f t="shared" si="6"/>
        <v>,receipt_tokki_code5</v>
      </c>
      <c r="T42" s="6" t="str">
        <f t="shared" si="7"/>
        <v>TEXT</v>
      </c>
      <c r="U42" s="6" t="str">
        <f t="shared" si="8"/>
        <v/>
      </c>
      <c r="V42" s="6" t="str">
        <f t="shared" si="0"/>
        <v/>
      </c>
      <c r="W42" s="6" t="str">
        <f t="shared" si="1"/>
        <v>-- レセプト特記事項5</v>
      </c>
      <c r="X42" s="6"/>
      <c r="AF42" s="42"/>
      <c r="AG42" s="42"/>
      <c r="AH42" s="42"/>
      <c r="AK42" s="22" t="str">
        <f t="shared" si="11"/>
        <v>,receipt_tokki_code5</v>
      </c>
      <c r="AP42" s="22" t="str">
        <f t="shared" si="9"/>
        <v>,d.receipt_tokki_code5</v>
      </c>
      <c r="AU42" s="22" t="str">
        <f t="shared" si="10"/>
        <v>,d.receipt_tokki_code5</v>
      </c>
    </row>
    <row r="43" spans="1:47" s="22" customFormat="1">
      <c r="A43" s="6"/>
      <c r="B43" s="14">
        <f>ROW()-13</f>
        <v>30</v>
      </c>
      <c r="C43" s="25" t="s">
        <v>1073</v>
      </c>
      <c r="D43" s="25" t="s">
        <v>1074</v>
      </c>
      <c r="E43" s="16"/>
      <c r="F43" s="16" t="s">
        <v>183</v>
      </c>
      <c r="G43" s="16">
        <v>4</v>
      </c>
      <c r="H43" s="17" t="str">
        <f t="shared" si="4"/>
        <v>text</v>
      </c>
      <c r="I43" s="17">
        <f t="shared" si="5"/>
        <v>13</v>
      </c>
      <c r="J43" s="26"/>
      <c r="K43" s="27"/>
      <c r="L43" s="28"/>
      <c r="M43" s="29"/>
      <c r="P43" s="6"/>
      <c r="Q43" s="6"/>
      <c r="R43" s="6"/>
      <c r="S43" s="6" t="str">
        <f t="shared" si="6"/>
        <v>,reserve4</v>
      </c>
      <c r="T43" s="6" t="str">
        <f t="shared" si="7"/>
        <v>TEXT</v>
      </c>
      <c r="U43" s="6" t="str">
        <f t="shared" si="8"/>
        <v/>
      </c>
      <c r="V43" s="6" t="str">
        <f t="shared" si="0"/>
        <v/>
      </c>
      <c r="W43" s="6" t="str">
        <f t="shared" si="1"/>
        <v>-- 予備4</v>
      </c>
      <c r="X43" s="6"/>
      <c r="AF43" s="42"/>
      <c r="AG43" s="42"/>
      <c r="AH43" s="42"/>
      <c r="AK43" s="22" t="str">
        <f t="shared" si="11"/>
        <v>,reserve4</v>
      </c>
      <c r="AP43" s="22" t="str">
        <f t="shared" si="9"/>
        <v>,d.reserve4</v>
      </c>
      <c r="AU43" s="22" t="str">
        <f t="shared" si="10"/>
        <v>,d.reserve4</v>
      </c>
    </row>
    <row r="44" spans="1:47" s="22" customFormat="1" ht="30">
      <c r="A44" s="6"/>
      <c r="B44" s="14">
        <f t="shared" si="3"/>
        <v>31</v>
      </c>
      <c r="C44" s="15" t="s">
        <v>1075</v>
      </c>
      <c r="D44" s="15" t="s">
        <v>1076</v>
      </c>
      <c r="E44" s="17"/>
      <c r="F44" s="16" t="s">
        <v>183</v>
      </c>
      <c r="G44" s="17">
        <v>20</v>
      </c>
      <c r="H44" s="17" t="str">
        <f t="shared" si="4"/>
        <v>text</v>
      </c>
      <c r="I44" s="17">
        <f t="shared" si="5"/>
        <v>61</v>
      </c>
      <c r="J44" s="18"/>
      <c r="K44" s="21"/>
      <c r="L44" s="19"/>
      <c r="M44" s="20"/>
      <c r="P44" s="6"/>
      <c r="Q44" s="6"/>
      <c r="R44" s="6"/>
      <c r="S44" s="6" t="str">
        <f t="shared" si="6"/>
        <v>,karute_no_tr</v>
      </c>
      <c r="T44" s="6" t="str">
        <f t="shared" si="7"/>
        <v>TEXT</v>
      </c>
      <c r="U44" s="6" t="str">
        <f t="shared" si="8"/>
        <v/>
      </c>
      <c r="V44" s="6" t="str">
        <f t="shared" si="0"/>
        <v/>
      </c>
      <c r="W44" s="6" t="str">
        <f t="shared" si="1"/>
        <v>-- カルテ番号等（臓器提供者レセプト情報）</v>
      </c>
      <c r="X44" s="6"/>
      <c r="AF44" s="42"/>
      <c r="AG44" s="42"/>
      <c r="AH44" s="42"/>
      <c r="AK44" s="22" t="str">
        <f t="shared" si="11"/>
        <v>,karute_no_tr</v>
      </c>
      <c r="AP44" s="22" t="str">
        <f t="shared" si="9"/>
        <v>,d.karute_no_tr</v>
      </c>
      <c r="AU44" s="22" t="str">
        <f t="shared" si="10"/>
        <v>,d.karute_no_tr</v>
      </c>
    </row>
    <row r="45" spans="1:47" s="22" customFormat="1">
      <c r="A45" s="6"/>
      <c r="B45" s="14">
        <f t="shared" si="3"/>
        <v>32</v>
      </c>
      <c r="C45" s="25" t="s">
        <v>1077</v>
      </c>
      <c r="D45" s="25" t="s">
        <v>856</v>
      </c>
      <c r="E45" s="16"/>
      <c r="F45" s="16" t="s">
        <v>129</v>
      </c>
      <c r="G45" s="16">
        <v>2</v>
      </c>
      <c r="H45" s="17" t="str">
        <f t="shared" si="4"/>
        <v>integer</v>
      </c>
      <c r="I45" s="17">
        <f t="shared" si="5"/>
        <v>4</v>
      </c>
      <c r="J45" s="26"/>
      <c r="K45" s="27"/>
      <c r="L45" s="28"/>
      <c r="M45" s="29"/>
      <c r="P45" s="6"/>
      <c r="Q45" s="6"/>
      <c r="R45" s="6"/>
      <c r="S45" s="6" t="str">
        <f t="shared" si="6"/>
        <v>,waribiki_tensu</v>
      </c>
      <c r="T45" s="6" t="str">
        <f t="shared" si="7"/>
        <v>INTEGER</v>
      </c>
      <c r="U45" s="6" t="str">
        <f t="shared" si="8"/>
        <v/>
      </c>
      <c r="V45" s="6" t="str">
        <f t="shared" si="0"/>
        <v/>
      </c>
      <c r="W45" s="6" t="str">
        <f t="shared" si="1"/>
        <v>-- 割引点数単価</v>
      </c>
      <c r="X45" s="6"/>
      <c r="AF45" s="42"/>
      <c r="AG45" s="42"/>
      <c r="AH45" s="42"/>
      <c r="AK45" s="22" t="str">
        <f t="shared" si="11"/>
        <v>,waribiki_tensu</v>
      </c>
      <c r="AP45" s="22" t="str">
        <f t="shared" si="9"/>
        <v>,d.waribiki_tensu</v>
      </c>
      <c r="AU45" s="22" t="str">
        <f t="shared" si="10"/>
        <v>,d.waribiki_tensu</v>
      </c>
    </row>
    <row r="46" spans="1:47" s="22" customFormat="1">
      <c r="A46" s="6"/>
      <c r="B46" s="14">
        <f t="shared" si="3"/>
        <v>33</v>
      </c>
      <c r="C46" s="15" t="s">
        <v>1078</v>
      </c>
      <c r="D46" s="15" t="s">
        <v>1079</v>
      </c>
      <c r="E46" s="17"/>
      <c r="F46" s="16" t="s">
        <v>183</v>
      </c>
      <c r="G46" s="17">
        <v>1</v>
      </c>
      <c r="H46" s="17" t="str">
        <f t="shared" si="4"/>
        <v>text</v>
      </c>
      <c r="I46" s="17">
        <f t="shared" si="5"/>
        <v>4</v>
      </c>
      <c r="J46" s="18"/>
      <c r="K46" s="21"/>
      <c r="L46" s="19"/>
      <c r="M46" s="20"/>
      <c r="P46" s="6"/>
      <c r="Q46" s="6"/>
      <c r="R46" s="6"/>
      <c r="S46" s="6" t="str">
        <f t="shared" si="6"/>
        <v>,reserve5</v>
      </c>
      <c r="T46" s="6" t="str">
        <f t="shared" si="7"/>
        <v>TEXT</v>
      </c>
      <c r="U46" s="6" t="str">
        <f t="shared" si="8"/>
        <v/>
      </c>
      <c r="V46" s="6" t="str">
        <f t="shared" si="0"/>
        <v/>
      </c>
      <c r="W46" s="6" t="str">
        <f t="shared" si="1"/>
        <v>-- 予備5</v>
      </c>
      <c r="X46" s="6"/>
      <c r="AF46" s="42"/>
      <c r="AG46" s="42"/>
      <c r="AH46" s="42"/>
      <c r="AK46" s="22" t="str">
        <f t="shared" si="11"/>
        <v>,reserve5</v>
      </c>
      <c r="AP46" s="22" t="str">
        <f t="shared" si="9"/>
        <v>,d.reserve5</v>
      </c>
      <c r="AU46" s="22" t="str">
        <f t="shared" si="10"/>
        <v>,d.reserve5</v>
      </c>
    </row>
    <row r="47" spans="1:47" s="22" customFormat="1">
      <c r="A47" s="6"/>
      <c r="B47" s="14">
        <f>ROW()-13</f>
        <v>34</v>
      </c>
      <c r="C47" s="25" t="s">
        <v>1080</v>
      </c>
      <c r="D47" s="25" t="s">
        <v>1081</v>
      </c>
      <c r="E47" s="16"/>
      <c r="F47" s="16" t="s">
        <v>183</v>
      </c>
      <c r="G47" s="16">
        <v>1</v>
      </c>
      <c r="H47" s="17" t="str">
        <f t="shared" si="4"/>
        <v>text</v>
      </c>
      <c r="I47" s="17">
        <f t="shared" si="5"/>
        <v>4</v>
      </c>
      <c r="J47" s="26"/>
      <c r="K47" s="27"/>
      <c r="L47" s="28"/>
      <c r="M47" s="29"/>
      <c r="P47" s="6"/>
      <c r="Q47" s="6"/>
      <c r="R47" s="6"/>
      <c r="S47" s="6" t="str">
        <f t="shared" si="6"/>
        <v>,reserve6</v>
      </c>
      <c r="T47" s="6" t="str">
        <f t="shared" si="7"/>
        <v>TEXT</v>
      </c>
      <c r="U47" s="6" t="str">
        <f t="shared" si="8"/>
        <v/>
      </c>
      <c r="V47" s="6" t="str">
        <f t="shared" si="0"/>
        <v/>
      </c>
      <c r="W47" s="6" t="str">
        <f t="shared" si="1"/>
        <v>-- 予備6</v>
      </c>
      <c r="X47" s="6"/>
      <c r="AF47" s="42"/>
      <c r="AG47" s="42"/>
      <c r="AH47" s="42"/>
      <c r="AK47" s="22" t="str">
        <f t="shared" si="11"/>
        <v>,reserve6</v>
      </c>
      <c r="AP47" s="22" t="str">
        <f t="shared" si="9"/>
        <v>,d.reserve6</v>
      </c>
      <c r="AU47" s="22" t="str">
        <f t="shared" si="10"/>
        <v>,d.reserve6</v>
      </c>
    </row>
    <row r="48" spans="1:47" s="22" customFormat="1" ht="18.75" customHeight="1" thickBot="1">
      <c r="A48" s="6"/>
      <c r="B48" s="30">
        <f>ROW()-13</f>
        <v>35</v>
      </c>
      <c r="C48" s="31" t="s">
        <v>1082</v>
      </c>
      <c r="D48" s="31" t="s">
        <v>1083</v>
      </c>
      <c r="E48" s="23"/>
      <c r="F48" s="23" t="s">
        <v>183</v>
      </c>
      <c r="G48" s="23">
        <v>2</v>
      </c>
      <c r="H48" s="23" t="str">
        <f t="shared" si="4"/>
        <v>text</v>
      </c>
      <c r="I48" s="23">
        <f t="shared" si="5"/>
        <v>7</v>
      </c>
      <c r="J48" s="32"/>
      <c r="K48" s="33"/>
      <c r="L48" s="34"/>
      <c r="M48" s="35"/>
      <c r="P48" s="6"/>
      <c r="Q48" s="6"/>
      <c r="R48" s="6"/>
      <c r="S48" s="6" t="str">
        <f t="shared" si="6"/>
        <v>,reserve7</v>
      </c>
      <c r="T48" s="6" t="str">
        <f t="shared" si="7"/>
        <v>TEXT</v>
      </c>
      <c r="U48" s="6" t="str">
        <f t="shared" si="8"/>
        <v/>
      </c>
      <c r="V48" s="6" t="str">
        <f t="shared" si="0"/>
        <v/>
      </c>
      <c r="W48" s="6" t="str">
        <f t="shared" si="1"/>
        <v>-- 予備7</v>
      </c>
      <c r="X48" s="6"/>
      <c r="AF48" s="42"/>
      <c r="AG48" s="42"/>
      <c r="AH48" s="42"/>
      <c r="AK48" s="22" t="str">
        <f t="shared" si="11"/>
        <v>,reserve7</v>
      </c>
      <c r="AP48" s="22" t="str">
        <f t="shared" si="9"/>
        <v>,d.reserve7</v>
      </c>
      <c r="AU48" s="22" t="str">
        <f t="shared" si="10"/>
        <v>,d.reserve7</v>
      </c>
    </row>
    <row r="49" spans="1:47">
      <c r="P49" s="22"/>
      <c r="R49" s="6" t="s">
        <v>175</v>
      </c>
      <c r="Y49" s="22"/>
      <c r="Z49" s="22"/>
      <c r="AA49" s="22"/>
      <c r="AB49" s="22"/>
      <c r="AJ49" s="6" t="s">
        <v>476</v>
      </c>
      <c r="AO49" s="6" t="s">
        <v>476</v>
      </c>
      <c r="AT49" s="6" t="s">
        <v>476</v>
      </c>
    </row>
    <row r="50" spans="1:47">
      <c r="A50" s="22"/>
      <c r="P50" s="22"/>
      <c r="Y50" s="22"/>
      <c r="Z50" s="22"/>
      <c r="AA50" s="22"/>
      <c r="AB50" s="22"/>
      <c r="AK50" s="6" t="str">
        <f>AK$11&amp;"."&amp;SUBSTITUTE($D$8,"merge","dwh")</f>
        <v>milscm2.dwh_receiptc_tr</v>
      </c>
      <c r="AP50" s="6" t="str">
        <f>"(select * from "&amp;$AP$11&amp;"."&amp;SUBSTITUTE($D$8,"merge","dwh")&amp;" where facility_id = '%(facility_id)s') d "</f>
        <v xml:space="preserve">(select * from milscm22.dwh_receiptc_tr where facility_id = '%(facility_id)s') d </v>
      </c>
      <c r="AU50" s="6" t="str">
        <f>"(select * from "&amp;$AU$11&amp;"."&amp;SUBSTITUTE($D$8,"merge","dwh")&amp;" where facility_id = '%(facility_id)s') d "</f>
        <v xml:space="preserve">(select * from milscm12.dwh_receiptc_tr where facility_id = '%(facility_id)s') d </v>
      </c>
    </row>
    <row r="51" spans="1:47">
      <c r="A51" s="22"/>
      <c r="P51" s="22"/>
      <c r="Y51" s="22"/>
      <c r="Z51" s="22"/>
      <c r="AA51" s="22"/>
      <c r="AB51" s="22"/>
      <c r="AJ51" s="6" t="s">
        <v>2006</v>
      </c>
      <c r="AO51" s="6" t="s">
        <v>2006</v>
      </c>
      <c r="AT51" s="6" t="s">
        <v>2006</v>
      </c>
    </row>
    <row r="52" spans="1:47">
      <c r="A52" s="22"/>
      <c r="P52" s="22"/>
      <c r="Y52" s="22"/>
      <c r="Z52" s="22"/>
      <c r="AA52" s="22"/>
      <c r="AB52" s="22"/>
      <c r="AI52" s="6" t="s">
        <v>138</v>
      </c>
      <c r="AK52" s="6" t="str">
        <f>$AI52&amp;" = '%(facility_id)s'"</f>
        <v>facility_id = '%(facility_id)s'</v>
      </c>
      <c r="AP52" s="6" t="str">
        <f>"not exists ( select 1 from (select * from "&amp;"milscm4."&amp;$D$8&amp;" where facility_id = '%(facility_id)s') m where"</f>
        <v>not exists ( select 1 from (select * from milscm4.merge_receiptc_tr where facility_id = '%(facility_id)s') m where</v>
      </c>
      <c r="AU52" s="6" t="str">
        <f>"not exists ( select 1 from (select * from "&amp;"milscm4."&amp;$D$8&amp;" where facility_id = '%(facility_id)s') m where"</f>
        <v>not exists ( select 1 from (select * from milscm4.merge_receiptc_tr where facility_id = '%(facility_id)s') m where</v>
      </c>
    </row>
    <row r="53" spans="1:47">
      <c r="A53" s="22"/>
      <c r="P53" s="22"/>
      <c r="Y53" s="22"/>
      <c r="Z53" s="22"/>
      <c r="AA53" s="22"/>
      <c r="AB53" s="22"/>
      <c r="AJ53" s="6" t="s">
        <v>2007</v>
      </c>
      <c r="AN53" s="6" t="s">
        <v>138</v>
      </c>
      <c r="AP53" s="6" t="str">
        <f>"d."&amp;$AN53&amp;"=m."&amp;$AN53</f>
        <v>d.facility_id=m.facility_id</v>
      </c>
      <c r="AU53" s="6" t="str">
        <f>"d."&amp;$AN53&amp;"=m."&amp;$AN53</f>
        <v>d.facility_id=m.facility_id</v>
      </c>
    </row>
    <row r="54" spans="1:47">
      <c r="A54" s="22"/>
      <c r="P54" s="22"/>
      <c r="Y54" s="22"/>
      <c r="Z54" s="22"/>
      <c r="AA54" s="22"/>
      <c r="AB54" s="22"/>
      <c r="AN54" s="6" t="s">
        <v>814</v>
      </c>
      <c r="AP54" s="6" t="str">
        <f>"and d."&amp;$AN54&amp;"=m."&amp;$AN54</f>
        <v>and d.seikyu_ym=m.seikyu_ym</v>
      </c>
      <c r="AU54" s="6" t="str">
        <f>"and d."&amp;$AN54&amp;"=m."&amp;$AN54</f>
        <v>and d.seikyu_ym=m.seikyu_ym</v>
      </c>
    </row>
    <row r="55" spans="1:47">
      <c r="P55" s="22"/>
      <c r="Y55" s="22"/>
      <c r="Z55" s="22"/>
      <c r="AA55" s="22"/>
      <c r="AB55" s="22"/>
      <c r="AN55" s="6" t="s">
        <v>139</v>
      </c>
      <c r="AP55" s="6" t="str">
        <f t="shared" ref="AP55:AP58" si="22">"and d."&amp;$AN55&amp;"=m."&amp;$AN55</f>
        <v>and d.shinryo_ym=m.shinryo_ym</v>
      </c>
      <c r="AU55" s="6" t="str">
        <f t="shared" ref="AU55:AU58" si="23">"and d."&amp;$AN55&amp;"=m."&amp;$AN55</f>
        <v>and d.shinryo_ym=m.shinryo_ym</v>
      </c>
    </row>
    <row r="56" spans="1:47">
      <c r="P56" s="22"/>
      <c r="Y56" s="22"/>
      <c r="Z56" s="22"/>
      <c r="AA56" s="22"/>
      <c r="AB56" s="22"/>
      <c r="AN56" s="6" t="s">
        <v>816</v>
      </c>
      <c r="AP56" s="6" t="str">
        <f t="shared" si="22"/>
        <v>and d.shinsa_kikan=m.shinsa_kikan</v>
      </c>
      <c r="AU56" s="6" t="str">
        <f t="shared" si="23"/>
        <v>and d.shinsa_kikan=m.shinsa_kikan</v>
      </c>
    </row>
    <row r="57" spans="1:47">
      <c r="P57" s="22"/>
      <c r="Y57" s="22"/>
      <c r="Z57" s="22"/>
      <c r="AA57" s="22"/>
      <c r="AB57" s="22"/>
      <c r="AN57" s="6" t="s">
        <v>820</v>
      </c>
      <c r="AP57" s="6" t="str">
        <f t="shared" si="22"/>
        <v>and d.receipt_no=m.receipt_no</v>
      </c>
      <c r="AU57" s="6" t="str">
        <f t="shared" si="23"/>
        <v>and d.receipt_no=m.receipt_no</v>
      </c>
    </row>
    <row r="58" spans="1:47">
      <c r="P58" s="22"/>
      <c r="Y58" s="22"/>
      <c r="Z58" s="22"/>
      <c r="AA58" s="22"/>
      <c r="AB58" s="22"/>
      <c r="AN58" s="6" t="s">
        <v>822</v>
      </c>
      <c r="AP58" s="6" t="str">
        <f t="shared" si="22"/>
        <v>and d.gyo_no=m.gyo_no</v>
      </c>
      <c r="AU58" s="6" t="str">
        <f t="shared" si="23"/>
        <v>and d.gyo_no=m.gyo_no</v>
      </c>
    </row>
    <row r="59" spans="1:47">
      <c r="P59" s="22"/>
      <c r="Y59" s="22"/>
      <c r="Z59" s="22"/>
      <c r="AA59" s="22"/>
      <c r="AB59" s="22"/>
      <c r="AO59" s="6" t="s">
        <v>175</v>
      </c>
      <c r="AT59" s="6" t="s">
        <v>175</v>
      </c>
    </row>
    <row r="60" spans="1:47">
      <c r="P60" s="22"/>
      <c r="Y60" s="22"/>
      <c r="Z60" s="22"/>
      <c r="AA60" s="22"/>
      <c r="AB60" s="22"/>
    </row>
    <row r="61" spans="1:47">
      <c r="P61" s="22"/>
      <c r="Y61" s="22"/>
      <c r="Z61" s="22"/>
      <c r="AA61" s="22"/>
      <c r="AB61" s="22"/>
    </row>
    <row r="62" spans="1:47">
      <c r="P62" s="22"/>
      <c r="Y62" s="22"/>
      <c r="Z62" s="22"/>
      <c r="AA62" s="22"/>
      <c r="AB62" s="22"/>
    </row>
    <row r="63" spans="1:47">
      <c r="P63" s="22"/>
      <c r="Y63" s="22"/>
      <c r="Z63" s="22"/>
      <c r="AA63" s="22"/>
      <c r="AB63"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7"/>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milscm4.merge_receiptd_ir</v>
      </c>
    </row>
    <row r="3" spans="1:47" ht="18" thickBot="1">
      <c r="B3" s="9"/>
      <c r="C3" s="9"/>
      <c r="D3" s="9"/>
      <c r="E3" s="9"/>
      <c r="F3" s="9"/>
      <c r="G3" s="9"/>
      <c r="H3" s="9"/>
      <c r="I3" s="9"/>
      <c r="J3" s="9"/>
      <c r="K3" s="9"/>
      <c r="L3" s="9"/>
      <c r="M3" s="10"/>
      <c r="N3" s="9"/>
      <c r="Q3" s="6" t="str">
        <f>"ADD CONSTRAINT "&amp;D$8&amp;"_pkey"</f>
        <v>ADD CONSTRAINT merge_receiptd_ir_pkey</v>
      </c>
    </row>
    <row r="4" spans="1:47">
      <c r="B4" s="177" t="s">
        <v>133</v>
      </c>
      <c r="C4" s="178"/>
      <c r="D4" s="179" t="str">
        <f>VLOOKUP(D7,エンティティ一覧!A1:'エンティティ一覧'!AQ10060,13,FALSE)</f>
        <v>ENT_C3_01</v>
      </c>
      <c r="E4" s="180"/>
      <c r="F4" s="180"/>
      <c r="G4" s="180"/>
      <c r="H4" s="180"/>
      <c r="I4" s="180"/>
      <c r="J4" s="180"/>
      <c r="K4" s="180"/>
      <c r="L4" s="180"/>
      <c r="M4" s="181"/>
      <c r="R4" s="6" t="s">
        <v>176</v>
      </c>
    </row>
    <row r="5" spans="1:47">
      <c r="B5" s="161" t="s">
        <v>112</v>
      </c>
      <c r="C5" s="162"/>
      <c r="D5" s="163" t="str">
        <f>VLOOKUP(D7,エンティティ一覧!A1:'エンティティ一覧'!AQ10060,2,FALSE)</f>
        <v>SA_C3</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結合テーブル_DPCレセプト</v>
      </c>
      <c r="E6" s="164"/>
      <c r="F6" s="164"/>
      <c r="G6" s="164"/>
      <c r="H6" s="164"/>
      <c r="I6" s="164"/>
      <c r="J6" s="164"/>
      <c r="K6" s="164"/>
      <c r="L6" s="164"/>
      <c r="M6" s="165"/>
      <c r="T6" s="6" t="s">
        <v>962</v>
      </c>
    </row>
    <row r="7" spans="1:47">
      <c r="B7" s="161" t="s">
        <v>114</v>
      </c>
      <c r="C7" s="162"/>
      <c r="D7" s="163" t="s">
        <v>1514</v>
      </c>
      <c r="E7" s="164"/>
      <c r="F7" s="164"/>
      <c r="G7" s="164"/>
      <c r="H7" s="164"/>
      <c r="I7" s="164"/>
      <c r="J7" s="164"/>
      <c r="K7" s="164"/>
      <c r="L7" s="164"/>
      <c r="M7" s="165"/>
      <c r="T7" s="6" t="s">
        <v>963</v>
      </c>
    </row>
    <row r="8" spans="1:47">
      <c r="B8" s="161" t="s">
        <v>115</v>
      </c>
      <c r="C8" s="162"/>
      <c r="D8" s="163" t="s">
        <v>1515</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二次利用DBのDPCレセプト_医療機関情報レコードテーブルについて、バックアップスキーマを含めて結合する。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milscm4.merge_receiptd_ir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milscm4.merge_receiptd_ir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milscm4.merge_receiptd_ir</v>
      </c>
      <c r="AF12" s="156" t="s">
        <v>480</v>
      </c>
      <c r="AG12" s="156"/>
      <c r="AH12" s="156"/>
      <c r="AJ12" s="6" t="str">
        <f>"INSERT INTO milscm4."&amp;$D$8</f>
        <v>INSERT INTO milscm4.merge_receiptd_ir</v>
      </c>
      <c r="AO12" s="6" t="str">
        <f>"INSERT INTO milscm4."&amp;$D$8</f>
        <v>INSERT INTO milscm4.merge_receiptd_ir</v>
      </c>
      <c r="AT12" s="6" t="str">
        <f>"INSERT INTO milscm4."&amp;$D$8</f>
        <v>INSERT INTO milscm4.merge_receiptd_ir</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2" si="0">IF(L14="○","NOT NULL","")</f>
        <v>NOT NULL</v>
      </c>
      <c r="W14" s="6" t="str">
        <f t="shared" ref="W14:W32" si="1">"-- "&amp;C14</f>
        <v>-- 取込年月</v>
      </c>
      <c r="X14" s="6"/>
      <c r="AF14" s="45"/>
      <c r="AG14" s="45"/>
      <c r="AH14" s="45"/>
      <c r="AK14" s="22" t="str">
        <f t="shared" ref="AK14:AK17" si="2">IF(CHOOSE(MATCH(AK$11,$AF$11:$AH$11,0),$AF14,$AG14,$AH14)="〇",IF($B14&lt;&gt;1,",Null","Null"),IF($B14&lt;&gt;1,","&amp;$D14,$D14))</f>
        <v>torikomi_ym</v>
      </c>
      <c r="AP14" s="22" t="str">
        <f t="shared" ref="AP14:AP32" si="3">IF(CHOOSE(MATCH(AP$11,$AF$11:$AH$11,0),$AF14,$AG14,$AH14)="〇",IF($B14&lt;&gt;1,",Null","Null"),IF($B14&lt;&gt;1,","&amp;"d."&amp;$D14,"d."&amp;$D14))</f>
        <v>d.torikomi_ym</v>
      </c>
      <c r="AU14" s="22" t="str">
        <f t="shared" ref="AU14:AU32" si="4">IF(CHOOSE(MATCH(AU$11,$AF$11:$AH$11,0),$AF14,$AG14,$AH14)="〇",IF($B14&lt;&gt;1,",Null","Null"),IF($B14&lt;&gt;1,","&amp;"d."&amp;$D14,"d."&amp;$D14))</f>
        <v>d.torikomi_ym</v>
      </c>
    </row>
    <row r="15" spans="1:47" s="22" customFormat="1">
      <c r="A15" s="6"/>
      <c r="B15" s="14">
        <f t="shared" ref="B15:B30" si="5">ROW()-13</f>
        <v>2</v>
      </c>
      <c r="C15" s="15" t="s">
        <v>162</v>
      </c>
      <c r="D15" s="15" t="s">
        <v>136</v>
      </c>
      <c r="E15" s="17"/>
      <c r="F15" s="16" t="s">
        <v>129</v>
      </c>
      <c r="G15" s="17">
        <v>10</v>
      </c>
      <c r="H15" s="17" t="str">
        <f t="shared" ref="H15:H32" si="6">IF(F15="フラグ","boolean",IF(F15="文字列","text",IF(F15="整数","integer",IF(F15="実数","numeric",""))))</f>
        <v>integer</v>
      </c>
      <c r="I15" s="17">
        <f t="shared" ref="I15:I32" si="7">IF(H15="boolean",1,IF(H15="text",IF(G15&lt;=126,1+(G15*3),4+(G15*3)),IF(H15="integer",4,IF(H15="numeric",3+CEILING(G15/4*2,2),0))))</f>
        <v>4</v>
      </c>
      <c r="J15" s="18"/>
      <c r="K15" s="21"/>
      <c r="L15" s="19"/>
      <c r="M15" s="20" t="s">
        <v>415</v>
      </c>
      <c r="P15" s="6"/>
      <c r="Q15" s="6"/>
      <c r="R15" s="6"/>
      <c r="S15" s="6" t="str">
        <f t="shared" ref="S15:S32" si="8">IF(B15&lt;&gt;1,","&amp;D15,D15)</f>
        <v>,mil_karute_id</v>
      </c>
      <c r="T15" s="6" t="str">
        <f t="shared" ref="T15:T32" si="9">UPPER(H15)</f>
        <v>INTEGER</v>
      </c>
      <c r="U15" s="6" t="str">
        <f t="shared" ref="U15:U32" si="10">IF(K15&lt;&gt;"","default "&amp;IF(H15="text","'"&amp;K15&amp;"'",K15),"")</f>
        <v/>
      </c>
      <c r="V15" s="6" t="str">
        <f t="shared" si="0"/>
        <v/>
      </c>
      <c r="W15" s="6" t="str">
        <f t="shared" si="1"/>
        <v>-- 千年カルテID</v>
      </c>
      <c r="X15" s="6"/>
      <c r="AF15" s="45"/>
      <c r="AG15" s="45"/>
      <c r="AH15" s="45"/>
      <c r="AK15" s="22" t="str">
        <f t="shared" si="2"/>
        <v>,mil_karute_id</v>
      </c>
      <c r="AP15" s="22" t="str">
        <f t="shared" si="3"/>
        <v>,d.mil_karute_id</v>
      </c>
      <c r="AU15" s="22" t="str">
        <f t="shared" si="4"/>
        <v>,d.mil_karute_id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1089</v>
      </c>
      <c r="P16" s="6"/>
      <c r="Q16" s="6"/>
      <c r="R16" s="6"/>
      <c r="S16" s="6" t="str">
        <f t="shared" si="8"/>
        <v>,facility_id</v>
      </c>
      <c r="T16" s="6" t="str">
        <f t="shared" si="9"/>
        <v>TEXT</v>
      </c>
      <c r="U16" s="6" t="str">
        <f t="shared" si="10"/>
        <v/>
      </c>
      <c r="V16" s="6" t="str">
        <f t="shared" si="0"/>
        <v>NOT NULL</v>
      </c>
      <c r="W16" s="6" t="str">
        <f t="shared" si="1"/>
        <v>-- 施設ID</v>
      </c>
      <c r="X16" s="6"/>
      <c r="AF16" s="45"/>
      <c r="AG16" s="45"/>
      <c r="AH16" s="45"/>
      <c r="AK16" s="22" t="str">
        <f t="shared" si="2"/>
        <v>,facility_id</v>
      </c>
      <c r="AP16" s="22" t="str">
        <f t="shared" si="3"/>
        <v>,d.facility_id</v>
      </c>
      <c r="AU16" s="22" t="str">
        <f t="shared" si="4"/>
        <v>,d.facility_id</v>
      </c>
    </row>
    <row r="17" spans="1:47" s="22" customFormat="1" ht="52.2">
      <c r="A17" s="6"/>
      <c r="B17" s="14">
        <f t="shared" si="5"/>
        <v>4</v>
      </c>
      <c r="C17" s="15" t="s">
        <v>813</v>
      </c>
      <c r="D17" s="15" t="s">
        <v>814</v>
      </c>
      <c r="E17" s="17" t="s">
        <v>137</v>
      </c>
      <c r="F17" s="16" t="s">
        <v>183</v>
      </c>
      <c r="G17" s="17">
        <v>6</v>
      </c>
      <c r="H17" s="17" t="str">
        <f t="shared" si="6"/>
        <v>text</v>
      </c>
      <c r="I17" s="17">
        <f t="shared" si="7"/>
        <v>19</v>
      </c>
      <c r="J17" s="18"/>
      <c r="K17" s="21"/>
      <c r="L17" s="19" t="s">
        <v>137</v>
      </c>
      <c r="M17" s="20" t="s">
        <v>957</v>
      </c>
      <c r="P17" s="6"/>
      <c r="Q17" s="6"/>
      <c r="R17" s="6"/>
      <c r="S17" s="6" t="str">
        <f t="shared" si="8"/>
        <v>,seikyu_ym</v>
      </c>
      <c r="T17" s="6" t="str">
        <f t="shared" si="9"/>
        <v>TEXT</v>
      </c>
      <c r="U17" s="6" t="str">
        <f t="shared" si="10"/>
        <v/>
      </c>
      <c r="V17" s="6" t="str">
        <f t="shared" si="0"/>
        <v>NOT NULL</v>
      </c>
      <c r="W17" s="6" t="str">
        <f t="shared" si="1"/>
        <v>-- 請求年月</v>
      </c>
      <c r="X17" s="6"/>
      <c r="AF17" s="45"/>
      <c r="AG17" s="45"/>
      <c r="AH17" s="45"/>
      <c r="AK17" s="22" t="str">
        <f t="shared" si="2"/>
        <v>,seikyu_ym</v>
      </c>
      <c r="AP17" s="22" t="str">
        <f t="shared" si="3"/>
        <v>,d.seikyu_ym</v>
      </c>
      <c r="AU17" s="22" t="str">
        <f t="shared" si="4"/>
        <v>,d.seikyu_ym</v>
      </c>
    </row>
    <row r="18" spans="1:47" s="22" customFormat="1" ht="69.599999999999994">
      <c r="A18" s="6"/>
      <c r="B18" s="14">
        <f>ROW()-13</f>
        <v>5</v>
      </c>
      <c r="C18" s="25" t="s">
        <v>417</v>
      </c>
      <c r="D18" s="25" t="s">
        <v>139</v>
      </c>
      <c r="E18" s="16" t="s">
        <v>137</v>
      </c>
      <c r="F18" s="16" t="s">
        <v>183</v>
      </c>
      <c r="G18" s="16">
        <v>6</v>
      </c>
      <c r="H18" s="17" t="str">
        <f t="shared" si="6"/>
        <v>text</v>
      </c>
      <c r="I18" s="17">
        <f t="shared" si="7"/>
        <v>19</v>
      </c>
      <c r="J18" s="26"/>
      <c r="K18" s="27"/>
      <c r="L18" s="28" t="s">
        <v>137</v>
      </c>
      <c r="M18" s="29" t="s">
        <v>1497</v>
      </c>
      <c r="P18" s="6"/>
      <c r="Q18" s="6"/>
      <c r="R18" s="6"/>
      <c r="S18" s="6" t="str">
        <f t="shared" si="8"/>
        <v>,shinryo_ym</v>
      </c>
      <c r="T18" s="6" t="str">
        <f t="shared" si="9"/>
        <v>TEXT</v>
      </c>
      <c r="U18" s="6" t="str">
        <f t="shared" si="10"/>
        <v/>
      </c>
      <c r="V18" s="6" t="str">
        <f t="shared" si="0"/>
        <v>NOT NULL</v>
      </c>
      <c r="W18" s="6" t="str">
        <f t="shared" si="1"/>
        <v>-- 診療年月</v>
      </c>
      <c r="X18" s="6"/>
      <c r="AF18" s="45"/>
      <c r="AG18" s="45"/>
      <c r="AH18" s="45"/>
      <c r="AK18" s="22" t="str">
        <f>IF(CHOOSE(MATCH(AK$11,$AF$11:$AH$11,0),$AF18,$AG18,$AH18)="〇",IF($B18&lt;&gt;1,",Null","Null"),IF($B18&lt;&gt;1,","&amp;$D18,$D18))</f>
        <v>,shinryo_ym</v>
      </c>
      <c r="AP18" s="22" t="str">
        <f t="shared" si="3"/>
        <v>,d.shinryo_ym</v>
      </c>
      <c r="AU18" s="22" t="str">
        <f t="shared" si="4"/>
        <v>,d.shinryo_ym</v>
      </c>
    </row>
    <row r="19" spans="1:47" s="22" customFormat="1">
      <c r="A19" s="6"/>
      <c r="B19" s="14">
        <f t="shared" si="5"/>
        <v>6</v>
      </c>
      <c r="C19" s="15" t="s">
        <v>483</v>
      </c>
      <c r="D19" s="15" t="s">
        <v>160</v>
      </c>
      <c r="E19" s="17"/>
      <c r="F19" s="16" t="s">
        <v>183</v>
      </c>
      <c r="G19" s="17">
        <v>3</v>
      </c>
      <c r="H19" s="17" t="str">
        <f t="shared" si="6"/>
        <v>text</v>
      </c>
      <c r="I19" s="17">
        <f t="shared" si="7"/>
        <v>10</v>
      </c>
      <c r="J19" s="18"/>
      <c r="K19" s="21" t="s">
        <v>944</v>
      </c>
      <c r="L19" s="19" t="s">
        <v>137</v>
      </c>
      <c r="M19" s="20" t="s">
        <v>945</v>
      </c>
      <c r="P19" s="6"/>
      <c r="Q19" s="6"/>
      <c r="R19" s="6"/>
      <c r="S19" s="6" t="str">
        <f t="shared" si="8"/>
        <v>,data_type</v>
      </c>
      <c r="T19" s="6" t="str">
        <f t="shared" si="9"/>
        <v>TEXT</v>
      </c>
      <c r="U19" s="6" t="str">
        <f t="shared" si="10"/>
        <v>default 'RCP'</v>
      </c>
      <c r="V19" s="6" t="str">
        <f t="shared" si="0"/>
        <v>NOT NULL</v>
      </c>
      <c r="W19" s="6" t="str">
        <f t="shared" si="1"/>
        <v>-- データ種別</v>
      </c>
      <c r="X19" s="6"/>
      <c r="AF19" s="45"/>
      <c r="AG19" s="45"/>
      <c r="AH19" s="45"/>
      <c r="AK19" s="22" t="str">
        <f t="shared" ref="AK19:AK32" si="11">IF(CHOOSE(MATCH(AK$11,$AF$11:$AH$11,0),$AF19,$AG19,$AH19)="〇",IF($B19&lt;&gt;1,",Null","Null"),IF($B19&lt;&gt;1,","&amp;$D19,$D19))</f>
        <v>,data_type</v>
      </c>
      <c r="AP19" s="22" t="str">
        <f t="shared" si="3"/>
        <v>,d.data_type</v>
      </c>
      <c r="AU19" s="22" t="str">
        <f t="shared" si="4"/>
        <v>,d.data_type</v>
      </c>
    </row>
    <row r="20" spans="1:47" s="22" customFormat="1">
      <c r="A20" s="6"/>
      <c r="B20" s="14">
        <f t="shared" si="5"/>
        <v>7</v>
      </c>
      <c r="C20" s="25" t="s">
        <v>815</v>
      </c>
      <c r="D20" s="25" t="s">
        <v>816</v>
      </c>
      <c r="E20" s="16" t="s">
        <v>137</v>
      </c>
      <c r="F20" s="16" t="s">
        <v>183</v>
      </c>
      <c r="G20" s="16">
        <v>1</v>
      </c>
      <c r="H20" s="17" t="str">
        <f t="shared" si="6"/>
        <v>text</v>
      </c>
      <c r="I20" s="17">
        <f t="shared" si="7"/>
        <v>4</v>
      </c>
      <c r="J20" s="26"/>
      <c r="K20" s="27"/>
      <c r="L20" s="28" t="s">
        <v>137</v>
      </c>
      <c r="M20" s="29"/>
      <c r="P20" s="6"/>
      <c r="Q20" s="6"/>
      <c r="R20" s="6"/>
      <c r="S20" s="6" t="str">
        <f t="shared" si="8"/>
        <v>,shinsa_kikan</v>
      </c>
      <c r="T20" s="6" t="str">
        <f t="shared" si="9"/>
        <v>TEXT</v>
      </c>
      <c r="U20" s="6" t="str">
        <f t="shared" si="10"/>
        <v/>
      </c>
      <c r="V20" s="6" t="str">
        <f t="shared" si="0"/>
        <v>NOT NULL</v>
      </c>
      <c r="W20" s="6" t="str">
        <f t="shared" si="1"/>
        <v>-- 審査支払機関</v>
      </c>
      <c r="X20" s="6"/>
      <c r="AF20" s="45"/>
      <c r="AG20" s="45"/>
      <c r="AH20" s="45"/>
      <c r="AK20" s="22" t="str">
        <f t="shared" si="11"/>
        <v>,shinsa_kikan</v>
      </c>
      <c r="AP20" s="22" t="str">
        <f t="shared" si="3"/>
        <v>,d.shinsa_kikan</v>
      </c>
      <c r="AU20" s="22" t="str">
        <f t="shared" si="4"/>
        <v>,d.shinsa_kikan</v>
      </c>
    </row>
    <row r="21" spans="1:47" s="22" customFormat="1">
      <c r="A21" s="6"/>
      <c r="B21" s="14">
        <f t="shared" si="5"/>
        <v>8</v>
      </c>
      <c r="C21" s="15" t="s">
        <v>817</v>
      </c>
      <c r="D21" s="15" t="s">
        <v>818</v>
      </c>
      <c r="E21" s="17"/>
      <c r="F21" s="16" t="s">
        <v>183</v>
      </c>
      <c r="G21" s="17">
        <v>2</v>
      </c>
      <c r="H21" s="17" t="str">
        <f t="shared" si="6"/>
        <v>text</v>
      </c>
      <c r="I21" s="17">
        <f t="shared" si="7"/>
        <v>7</v>
      </c>
      <c r="J21" s="18"/>
      <c r="K21" s="21" t="s">
        <v>1498</v>
      </c>
      <c r="L21" s="19" t="s">
        <v>137</v>
      </c>
      <c r="M21" s="20" t="s">
        <v>1499</v>
      </c>
      <c r="P21" s="6"/>
      <c r="Q21" s="6"/>
      <c r="R21" s="6"/>
      <c r="S21" s="6" t="str">
        <f t="shared" si="8"/>
        <v>,record_shikibetsu</v>
      </c>
      <c r="T21" s="6" t="str">
        <f t="shared" si="9"/>
        <v>TEXT</v>
      </c>
      <c r="U21" s="6" t="str">
        <f t="shared" si="10"/>
        <v>default 'IR'</v>
      </c>
      <c r="V21" s="6" t="str">
        <f t="shared" si="0"/>
        <v>NOT NULL</v>
      </c>
      <c r="W21" s="6" t="str">
        <f t="shared" si="1"/>
        <v>-- レコード識別情報</v>
      </c>
      <c r="X21" s="6"/>
      <c r="AF21" s="45"/>
      <c r="AG21" s="45"/>
      <c r="AH21" s="45"/>
      <c r="AK21" s="22" t="str">
        <f t="shared" si="11"/>
        <v>,record_shikibetsu</v>
      </c>
      <c r="AP21" s="22" t="str">
        <f t="shared" si="3"/>
        <v>,d.record_shikibetsu</v>
      </c>
      <c r="AU21" s="22" t="str">
        <f t="shared" si="4"/>
        <v>,d.record_shikibetsu</v>
      </c>
    </row>
    <row r="22" spans="1:47" s="22" customFormat="1">
      <c r="A22" s="6"/>
      <c r="B22" s="14">
        <f>ROW()-13</f>
        <v>9</v>
      </c>
      <c r="C22" s="25" t="s">
        <v>819</v>
      </c>
      <c r="D22" s="25" t="s">
        <v>820</v>
      </c>
      <c r="E22" s="16" t="s">
        <v>137</v>
      </c>
      <c r="F22" s="16" t="s">
        <v>129</v>
      </c>
      <c r="G22" s="16">
        <v>6</v>
      </c>
      <c r="H22" s="17" t="str">
        <f t="shared" si="6"/>
        <v>integer</v>
      </c>
      <c r="I22" s="17">
        <f t="shared" si="7"/>
        <v>4</v>
      </c>
      <c r="J22" s="26"/>
      <c r="K22" s="27">
        <v>0</v>
      </c>
      <c r="L22" s="28" t="s">
        <v>137</v>
      </c>
      <c r="M22" s="29" t="s">
        <v>1500</v>
      </c>
      <c r="P22" s="6"/>
      <c r="Q22" s="6"/>
      <c r="R22" s="6"/>
      <c r="S22" s="6" t="str">
        <f t="shared" si="8"/>
        <v>,receipt_no</v>
      </c>
      <c r="T22" s="6" t="str">
        <f t="shared" si="9"/>
        <v>INTEGER</v>
      </c>
      <c r="U22" s="6" t="str">
        <f t="shared" si="10"/>
        <v>default 0</v>
      </c>
      <c r="V22" s="6" t="str">
        <f t="shared" si="0"/>
        <v>NOT NULL</v>
      </c>
      <c r="W22" s="6" t="str">
        <f t="shared" si="1"/>
        <v>-- レセプト番号</v>
      </c>
      <c r="X22" s="6"/>
      <c r="AF22" s="45"/>
      <c r="AG22" s="45"/>
      <c r="AH22" s="45"/>
      <c r="AK22" s="22" t="str">
        <f t="shared" si="11"/>
        <v>,receipt_no</v>
      </c>
      <c r="AP22" s="22" t="str">
        <f t="shared" si="3"/>
        <v>,d.receipt_no</v>
      </c>
      <c r="AU22" s="22" t="str">
        <f t="shared" si="4"/>
        <v>,d.receipt_no</v>
      </c>
    </row>
    <row r="23" spans="1:47" s="22" customFormat="1">
      <c r="A23" s="6"/>
      <c r="B23" s="14">
        <f t="shared" si="5"/>
        <v>10</v>
      </c>
      <c r="C23" s="15" t="s">
        <v>821</v>
      </c>
      <c r="D23" s="15" t="s">
        <v>822</v>
      </c>
      <c r="E23" s="17" t="s">
        <v>137</v>
      </c>
      <c r="F23" s="16" t="s">
        <v>129</v>
      </c>
      <c r="G23" s="17">
        <v>10</v>
      </c>
      <c r="H23" s="17" t="str">
        <f t="shared" si="6"/>
        <v>integer</v>
      </c>
      <c r="I23" s="17">
        <f t="shared" si="7"/>
        <v>4</v>
      </c>
      <c r="J23" s="18"/>
      <c r="K23" s="21">
        <v>0</v>
      </c>
      <c r="L23" s="19" t="s">
        <v>137</v>
      </c>
      <c r="M23" s="20" t="s">
        <v>1500</v>
      </c>
      <c r="P23" s="6"/>
      <c r="Q23" s="6"/>
      <c r="R23" s="6"/>
      <c r="S23" s="6" t="str">
        <f t="shared" si="8"/>
        <v>,gyo_no</v>
      </c>
      <c r="T23" s="6" t="str">
        <f t="shared" si="9"/>
        <v>INTEGER</v>
      </c>
      <c r="U23" s="6" t="str">
        <f t="shared" si="10"/>
        <v>default 0</v>
      </c>
      <c r="V23" s="6" t="str">
        <f t="shared" si="0"/>
        <v>NOT NULL</v>
      </c>
      <c r="W23" s="6" t="str">
        <f t="shared" si="1"/>
        <v>-- 行番号</v>
      </c>
      <c r="X23" s="6"/>
      <c r="AF23" s="45"/>
      <c r="AG23" s="45"/>
      <c r="AH23" s="45"/>
      <c r="AK23" s="22" t="str">
        <f t="shared" si="11"/>
        <v>,gyo_no</v>
      </c>
      <c r="AP23" s="22" t="str">
        <f t="shared" si="3"/>
        <v>,d.gyo_no</v>
      </c>
      <c r="AU23" s="22" t="str">
        <f t="shared" si="4"/>
        <v>,d.gyo_no</v>
      </c>
    </row>
    <row r="24" spans="1:47" s="22" customFormat="1">
      <c r="A24" s="6"/>
      <c r="B24" s="14">
        <f t="shared" si="5"/>
        <v>11</v>
      </c>
      <c r="C24" s="25" t="s">
        <v>823</v>
      </c>
      <c r="D24" s="25" t="s">
        <v>824</v>
      </c>
      <c r="E24" s="16"/>
      <c r="F24" s="16" t="s">
        <v>183</v>
      </c>
      <c r="G24" s="16">
        <v>20</v>
      </c>
      <c r="H24" s="17" t="str">
        <f t="shared" si="6"/>
        <v>text</v>
      </c>
      <c r="I24" s="17">
        <f t="shared" si="7"/>
        <v>61</v>
      </c>
      <c r="J24" s="26"/>
      <c r="K24" s="27"/>
      <c r="L24" s="28"/>
      <c r="M24" s="29" t="s">
        <v>810</v>
      </c>
      <c r="P24" s="6"/>
      <c r="Q24" s="6"/>
      <c r="R24" s="6"/>
      <c r="S24" s="6" t="str">
        <f t="shared" si="8"/>
        <v>,karute_no</v>
      </c>
      <c r="T24" s="6" t="str">
        <f t="shared" si="9"/>
        <v>TEXT</v>
      </c>
      <c r="U24" s="6" t="str">
        <f t="shared" si="10"/>
        <v/>
      </c>
      <c r="V24" s="6" t="str">
        <f t="shared" si="0"/>
        <v/>
      </c>
      <c r="W24" s="6" t="str">
        <f t="shared" si="1"/>
        <v>-- カルテ番号等</v>
      </c>
      <c r="X24" s="6"/>
      <c r="AF24" s="45"/>
      <c r="AG24" s="45"/>
      <c r="AH24" s="45"/>
      <c r="AK24" s="22" t="str">
        <f t="shared" si="11"/>
        <v>,karute_no</v>
      </c>
      <c r="AP24" s="22" t="str">
        <f t="shared" si="3"/>
        <v>,d.karute_no</v>
      </c>
      <c r="AU24" s="22" t="str">
        <f t="shared" si="4"/>
        <v>,d.karute_no</v>
      </c>
    </row>
    <row r="25" spans="1:47" s="22" customFormat="1">
      <c r="A25" s="6"/>
      <c r="B25" s="14">
        <f t="shared" si="5"/>
        <v>12</v>
      </c>
      <c r="C25" s="15" t="s">
        <v>1091</v>
      </c>
      <c r="D25" s="15" t="s">
        <v>1092</v>
      </c>
      <c r="E25" s="17"/>
      <c r="F25" s="16" t="s">
        <v>183</v>
      </c>
      <c r="G25" s="17">
        <v>1</v>
      </c>
      <c r="H25" s="17" t="str">
        <f t="shared" si="6"/>
        <v>text</v>
      </c>
      <c r="I25" s="17">
        <f t="shared" si="7"/>
        <v>4</v>
      </c>
      <c r="J25" s="18"/>
      <c r="K25" s="21"/>
      <c r="L25" s="19"/>
      <c r="M25" s="20" t="s">
        <v>810</v>
      </c>
      <c r="P25" s="6"/>
      <c r="Q25" s="6"/>
      <c r="R25" s="6"/>
      <c r="S25" s="6" t="str">
        <f t="shared" si="8"/>
        <v>,receipt_sokatsu_kubun</v>
      </c>
      <c r="T25" s="6" t="str">
        <f t="shared" si="9"/>
        <v>TEXT</v>
      </c>
      <c r="U25" s="6" t="str">
        <f t="shared" si="10"/>
        <v/>
      </c>
      <c r="V25" s="6" t="str">
        <f t="shared" si="0"/>
        <v/>
      </c>
      <c r="W25" s="6" t="str">
        <f t="shared" si="1"/>
        <v>-- レセプト総括区分</v>
      </c>
      <c r="X25" s="6"/>
      <c r="AF25" s="45"/>
      <c r="AG25" s="45"/>
      <c r="AH25" s="45"/>
      <c r="AK25" s="22" t="str">
        <f t="shared" si="11"/>
        <v>,receipt_sokatsu_kubun</v>
      </c>
      <c r="AP25" s="22" t="str">
        <f t="shared" si="3"/>
        <v>,d.receipt_sokatsu_kubun</v>
      </c>
      <c r="AU25" s="22" t="str">
        <f t="shared" si="4"/>
        <v>,d.receipt_sokatsu_kubun</v>
      </c>
    </row>
    <row r="26" spans="1:47" s="22" customFormat="1">
      <c r="A26" s="6"/>
      <c r="B26" s="14">
        <f>ROW()-13</f>
        <v>13</v>
      </c>
      <c r="C26" s="25" t="s">
        <v>1501</v>
      </c>
      <c r="D26" s="25" t="s">
        <v>1502</v>
      </c>
      <c r="E26" s="16"/>
      <c r="F26" s="16" t="s">
        <v>183</v>
      </c>
      <c r="G26" s="16">
        <v>2</v>
      </c>
      <c r="H26" s="17" t="str">
        <f t="shared" si="6"/>
        <v>text</v>
      </c>
      <c r="I26" s="17">
        <f t="shared" si="7"/>
        <v>7</v>
      </c>
      <c r="J26" s="26"/>
      <c r="K26" s="27"/>
      <c r="L26" s="28"/>
      <c r="M26" s="29"/>
      <c r="P26" s="6"/>
      <c r="Q26" s="6"/>
      <c r="R26" s="6"/>
      <c r="S26" s="6" t="str">
        <f t="shared" si="8"/>
        <v>,prefecture</v>
      </c>
      <c r="T26" s="6" t="str">
        <f t="shared" si="9"/>
        <v>TEXT</v>
      </c>
      <c r="U26" s="6" t="str">
        <f t="shared" si="10"/>
        <v/>
      </c>
      <c r="V26" s="6" t="str">
        <f t="shared" si="0"/>
        <v/>
      </c>
      <c r="W26" s="6" t="str">
        <f t="shared" si="1"/>
        <v>-- 都道府県</v>
      </c>
      <c r="X26" s="6"/>
      <c r="AF26" s="45"/>
      <c r="AG26" s="45"/>
      <c r="AH26" s="45"/>
      <c r="AK26" s="22" t="str">
        <f t="shared" si="11"/>
        <v>,prefecture</v>
      </c>
      <c r="AP26" s="22" t="str">
        <f t="shared" si="3"/>
        <v>,d.prefecture</v>
      </c>
      <c r="AU26" s="22" t="str">
        <f t="shared" si="4"/>
        <v>,d.prefecture</v>
      </c>
    </row>
    <row r="27" spans="1:47" s="22" customFormat="1">
      <c r="A27" s="6"/>
      <c r="B27" s="14">
        <f t="shared" si="5"/>
        <v>14</v>
      </c>
      <c r="C27" s="15" t="s">
        <v>1503</v>
      </c>
      <c r="D27" s="15" t="s">
        <v>1504</v>
      </c>
      <c r="E27" s="17"/>
      <c r="F27" s="16" t="s">
        <v>183</v>
      </c>
      <c r="G27" s="17">
        <v>1</v>
      </c>
      <c r="H27" s="17" t="str">
        <f t="shared" si="6"/>
        <v>text</v>
      </c>
      <c r="I27" s="17">
        <f t="shared" si="7"/>
        <v>4</v>
      </c>
      <c r="J27" s="18"/>
      <c r="K27" s="21"/>
      <c r="L27" s="19"/>
      <c r="M27" s="20"/>
      <c r="P27" s="6"/>
      <c r="Q27" s="6"/>
      <c r="R27" s="6"/>
      <c r="S27" s="6" t="str">
        <f t="shared" si="8"/>
        <v>,tensuhyo</v>
      </c>
      <c r="T27" s="6" t="str">
        <f t="shared" si="9"/>
        <v>TEXT</v>
      </c>
      <c r="U27" s="6" t="str">
        <f t="shared" si="10"/>
        <v/>
      </c>
      <c r="V27" s="6" t="str">
        <f t="shared" si="0"/>
        <v/>
      </c>
      <c r="W27" s="6" t="str">
        <f t="shared" si="1"/>
        <v>-- 点数表</v>
      </c>
      <c r="X27" s="6"/>
      <c r="AF27" s="45"/>
      <c r="AG27" s="45"/>
      <c r="AH27" s="45"/>
      <c r="AK27" s="22" t="str">
        <f t="shared" si="11"/>
        <v>,tensuhyo</v>
      </c>
      <c r="AP27" s="22" t="str">
        <f t="shared" si="3"/>
        <v>,d.tensuhyo</v>
      </c>
      <c r="AU27" s="22" t="str">
        <f t="shared" si="4"/>
        <v>,d.tensuhyo</v>
      </c>
    </row>
    <row r="28" spans="1:47" s="22" customFormat="1">
      <c r="A28" s="6"/>
      <c r="B28" s="14">
        <f t="shared" si="5"/>
        <v>15</v>
      </c>
      <c r="C28" s="15" t="s">
        <v>1505</v>
      </c>
      <c r="D28" s="15" t="s">
        <v>1506</v>
      </c>
      <c r="E28" s="17"/>
      <c r="F28" s="16" t="s">
        <v>183</v>
      </c>
      <c r="G28" s="17">
        <v>7</v>
      </c>
      <c r="H28" s="17" t="str">
        <f t="shared" si="6"/>
        <v>text</v>
      </c>
      <c r="I28" s="17">
        <f t="shared" si="7"/>
        <v>22</v>
      </c>
      <c r="J28" s="18"/>
      <c r="K28" s="21"/>
      <c r="L28" s="19"/>
      <c r="M28" s="20"/>
      <c r="P28" s="6"/>
      <c r="Q28" s="6"/>
      <c r="R28" s="6"/>
      <c r="S28" s="6" t="str">
        <f t="shared" si="8"/>
        <v>,hospital_code</v>
      </c>
      <c r="T28" s="6" t="str">
        <f t="shared" si="9"/>
        <v>TEXT</v>
      </c>
      <c r="U28" s="6" t="str">
        <f t="shared" si="10"/>
        <v/>
      </c>
      <c r="V28" s="6" t="str">
        <f t="shared" si="0"/>
        <v/>
      </c>
      <c r="W28" s="6" t="str">
        <f t="shared" si="1"/>
        <v>-- 医療機関コード</v>
      </c>
      <c r="X28" s="6"/>
      <c r="AF28" s="45"/>
      <c r="AG28" s="45"/>
      <c r="AH28" s="45"/>
      <c r="AK28" s="22" t="str">
        <f t="shared" si="11"/>
        <v>,hospital_code</v>
      </c>
      <c r="AP28" s="22" t="str">
        <f t="shared" si="3"/>
        <v>,d.hospital_code</v>
      </c>
      <c r="AU28" s="22" t="str">
        <f t="shared" si="4"/>
        <v>,d.hospital_code</v>
      </c>
    </row>
    <row r="29" spans="1:47" s="22" customFormat="1">
      <c r="A29" s="6"/>
      <c r="B29" s="14">
        <f t="shared" si="5"/>
        <v>16</v>
      </c>
      <c r="C29" s="25" t="s">
        <v>857</v>
      </c>
      <c r="D29" s="25" t="s">
        <v>858</v>
      </c>
      <c r="E29" s="16"/>
      <c r="F29" s="16" t="s">
        <v>183</v>
      </c>
      <c r="G29" s="16">
        <v>2</v>
      </c>
      <c r="H29" s="17" t="str">
        <f t="shared" si="6"/>
        <v>text</v>
      </c>
      <c r="I29" s="17">
        <f t="shared" si="7"/>
        <v>7</v>
      </c>
      <c r="J29" s="26"/>
      <c r="K29" s="27"/>
      <c r="L29" s="28"/>
      <c r="M29" s="29"/>
      <c r="P29" s="6"/>
      <c r="Q29" s="6"/>
      <c r="R29" s="6"/>
      <c r="S29" s="6" t="str">
        <f t="shared" si="8"/>
        <v>,reserve1</v>
      </c>
      <c r="T29" s="6" t="str">
        <f t="shared" si="9"/>
        <v>TEXT</v>
      </c>
      <c r="U29" s="6" t="str">
        <f t="shared" si="10"/>
        <v/>
      </c>
      <c r="V29" s="6" t="str">
        <f t="shared" si="0"/>
        <v/>
      </c>
      <c r="W29" s="6" t="str">
        <f t="shared" si="1"/>
        <v>-- 予備1</v>
      </c>
      <c r="X29" s="6"/>
      <c r="AF29" s="45"/>
      <c r="AG29" s="45"/>
      <c r="AH29" s="45"/>
      <c r="AK29" s="22" t="str">
        <f t="shared" si="11"/>
        <v>,reserve1</v>
      </c>
      <c r="AP29" s="22" t="str">
        <f t="shared" si="3"/>
        <v>,d.reserve1</v>
      </c>
      <c r="AU29" s="22" t="str">
        <f t="shared" si="4"/>
        <v>,d.reserve1</v>
      </c>
    </row>
    <row r="30" spans="1:47" s="22" customFormat="1">
      <c r="A30" s="6"/>
      <c r="B30" s="14">
        <f t="shared" si="5"/>
        <v>17</v>
      </c>
      <c r="C30" s="15" t="s">
        <v>1507</v>
      </c>
      <c r="D30" s="15" t="s">
        <v>1508</v>
      </c>
      <c r="E30" s="17"/>
      <c r="F30" s="16" t="s">
        <v>183</v>
      </c>
      <c r="G30" s="17">
        <v>20</v>
      </c>
      <c r="H30" s="17" t="str">
        <f t="shared" si="6"/>
        <v>text</v>
      </c>
      <c r="I30" s="17">
        <f t="shared" si="7"/>
        <v>61</v>
      </c>
      <c r="J30" s="18"/>
      <c r="K30" s="21"/>
      <c r="L30" s="19"/>
      <c r="M30" s="20"/>
      <c r="P30" s="6"/>
      <c r="Q30" s="6"/>
      <c r="R30" s="6"/>
      <c r="S30" s="6" t="str">
        <f t="shared" si="8"/>
        <v>,hospital_name</v>
      </c>
      <c r="T30" s="6" t="str">
        <f t="shared" si="9"/>
        <v>TEXT</v>
      </c>
      <c r="U30" s="6" t="str">
        <f t="shared" si="10"/>
        <v/>
      </c>
      <c r="V30" s="6" t="str">
        <f t="shared" si="0"/>
        <v/>
      </c>
      <c r="W30" s="6" t="str">
        <f t="shared" si="1"/>
        <v>-- 医療機関名称</v>
      </c>
      <c r="X30" s="6"/>
      <c r="AF30" s="45"/>
      <c r="AG30" s="45"/>
      <c r="AH30" s="45"/>
      <c r="AK30" s="22" t="str">
        <f t="shared" si="11"/>
        <v>,hospital_name</v>
      </c>
      <c r="AP30" s="22" t="str">
        <f t="shared" si="3"/>
        <v>,d.hospital_name</v>
      </c>
      <c r="AU30" s="22" t="str">
        <f t="shared" si="4"/>
        <v>,d.hospital_name</v>
      </c>
    </row>
    <row r="31" spans="1:47" s="22" customFormat="1">
      <c r="A31" s="6"/>
      <c r="B31" s="14">
        <f>ROW()-13</f>
        <v>18</v>
      </c>
      <c r="C31" s="25" t="s">
        <v>1509</v>
      </c>
      <c r="D31" s="25" t="s">
        <v>1510</v>
      </c>
      <c r="E31" s="16"/>
      <c r="F31" s="16" t="s">
        <v>183</v>
      </c>
      <c r="G31" s="16">
        <v>2</v>
      </c>
      <c r="H31" s="17" t="str">
        <f t="shared" si="6"/>
        <v>text</v>
      </c>
      <c r="I31" s="17">
        <f t="shared" si="7"/>
        <v>7</v>
      </c>
      <c r="J31" s="26"/>
      <c r="K31" s="27"/>
      <c r="L31" s="28"/>
      <c r="M31" s="29"/>
      <c r="P31" s="6"/>
      <c r="Q31" s="6"/>
      <c r="R31" s="6"/>
      <c r="S31" s="6" t="str">
        <f t="shared" si="8"/>
        <v>,multi_volume_shikibetsu</v>
      </c>
      <c r="T31" s="6" t="str">
        <f t="shared" si="9"/>
        <v>TEXT</v>
      </c>
      <c r="U31" s="6" t="str">
        <f t="shared" si="10"/>
        <v/>
      </c>
      <c r="V31" s="6" t="str">
        <f t="shared" si="0"/>
        <v/>
      </c>
      <c r="W31" s="6" t="str">
        <f t="shared" si="1"/>
        <v>-- マルチボリューム識別情報</v>
      </c>
      <c r="X31" s="6"/>
      <c r="AF31" s="45"/>
      <c r="AG31" s="45"/>
      <c r="AH31" s="45"/>
      <c r="AK31" s="22" t="str">
        <f t="shared" si="11"/>
        <v>,multi_volume_shikibetsu</v>
      </c>
      <c r="AP31" s="22" t="str">
        <f t="shared" si="3"/>
        <v>,d.multi_volume_shikibetsu</v>
      </c>
      <c r="AU31" s="22" t="str">
        <f t="shared" si="4"/>
        <v>,d.multi_volume_shikibetsu</v>
      </c>
    </row>
    <row r="32" spans="1:47" s="22" customFormat="1" ht="18.75" customHeight="1" thickBot="1">
      <c r="A32" s="6"/>
      <c r="B32" s="30">
        <f>ROW()-13</f>
        <v>19</v>
      </c>
      <c r="C32" s="31" t="s">
        <v>1511</v>
      </c>
      <c r="D32" s="31" t="s">
        <v>1512</v>
      </c>
      <c r="E32" s="23"/>
      <c r="F32" s="23" t="s">
        <v>183</v>
      </c>
      <c r="G32" s="23">
        <v>15</v>
      </c>
      <c r="H32" s="23" t="str">
        <f t="shared" si="6"/>
        <v>text</v>
      </c>
      <c r="I32" s="23">
        <f t="shared" si="7"/>
        <v>46</v>
      </c>
      <c r="J32" s="32"/>
      <c r="K32" s="33"/>
      <c r="L32" s="34"/>
      <c r="M32" s="35"/>
      <c r="P32" s="6"/>
      <c r="Q32" s="6"/>
      <c r="R32" s="6"/>
      <c r="S32" s="6" t="str">
        <f t="shared" si="8"/>
        <v>,phone_no</v>
      </c>
      <c r="T32" s="6" t="str">
        <f t="shared" si="9"/>
        <v>TEXT</v>
      </c>
      <c r="U32" s="6" t="str">
        <f t="shared" si="10"/>
        <v/>
      </c>
      <c r="V32" s="6" t="str">
        <f t="shared" si="0"/>
        <v/>
      </c>
      <c r="W32" s="6" t="str">
        <f t="shared" si="1"/>
        <v>-- 電話番号</v>
      </c>
      <c r="X32" s="6"/>
      <c r="AF32" s="45"/>
      <c r="AG32" s="45"/>
      <c r="AH32" s="45"/>
      <c r="AK32" s="22" t="str">
        <f t="shared" si="11"/>
        <v>,phone_no</v>
      </c>
      <c r="AP32" s="22" t="str">
        <f t="shared" si="3"/>
        <v>,d.phone_no</v>
      </c>
      <c r="AU32" s="22" t="str">
        <f t="shared" si="4"/>
        <v>,d.phone_no</v>
      </c>
    </row>
    <row r="33" spans="1:47">
      <c r="P33" s="22"/>
      <c r="R33" s="6" t="s">
        <v>175</v>
      </c>
      <c r="Y33" s="22"/>
      <c r="Z33" s="22"/>
      <c r="AA33" s="22"/>
      <c r="AB33" s="22"/>
      <c r="AJ33" s="6" t="s">
        <v>476</v>
      </c>
      <c r="AO33" s="6" t="s">
        <v>476</v>
      </c>
      <c r="AT33" s="6" t="s">
        <v>476</v>
      </c>
    </row>
    <row r="34" spans="1:47">
      <c r="A34" s="22"/>
      <c r="P34" s="22"/>
      <c r="Y34" s="22"/>
      <c r="Z34" s="22"/>
      <c r="AA34" s="22"/>
      <c r="AB34" s="22"/>
      <c r="AK34" s="6" t="str">
        <f>AK$11&amp;"."&amp;SUBSTITUTE($D$8,"merge","dwh")</f>
        <v>milscm2.dwh_receiptd_ir</v>
      </c>
      <c r="AP34" s="6" t="str">
        <f>"(select * from "&amp;$AP$11&amp;"."&amp;SUBSTITUTE($D$8,"merge","dwh")&amp;" where facility_id = '%(facility_id)s') d "</f>
        <v xml:space="preserve">(select * from milscm22.dwh_receiptd_ir where facility_id = '%(facility_id)s') d </v>
      </c>
      <c r="AU34" s="6" t="str">
        <f>"(select * from "&amp;$AU$11&amp;"."&amp;SUBSTITUTE($D$8,"merge","dwh")&amp;" where facility_id = '%(facility_id)s') d "</f>
        <v xml:space="preserve">(select * from milscm12.dwh_receiptd_ir where facility_id = '%(facility_id)s') d </v>
      </c>
    </row>
    <row r="35" spans="1:47">
      <c r="A35" s="22"/>
      <c r="P35" s="22"/>
      <c r="Y35" s="22"/>
      <c r="Z35" s="22"/>
      <c r="AA35" s="22"/>
      <c r="AB35" s="22"/>
      <c r="AJ35" s="6" t="s">
        <v>2006</v>
      </c>
      <c r="AO35" s="6" t="s">
        <v>2006</v>
      </c>
      <c r="AT35" s="6" t="s">
        <v>2006</v>
      </c>
    </row>
    <row r="36" spans="1:47">
      <c r="A36" s="22"/>
      <c r="P36" s="22"/>
      <c r="Y36" s="22"/>
      <c r="Z36" s="22"/>
      <c r="AA36" s="22"/>
      <c r="AB36" s="22"/>
      <c r="AI36" s="6" t="s">
        <v>138</v>
      </c>
      <c r="AK36" s="6" t="str">
        <f>$AI36&amp;" = '%(facility_id)s'"</f>
        <v>facility_id = '%(facility_id)s'</v>
      </c>
      <c r="AP36" s="6" t="str">
        <f>"not exists ( select 1 from (select * from "&amp;"milscm4."&amp;$D$8&amp;" where facility_id = '%(facility_id)s') m where"</f>
        <v>not exists ( select 1 from (select * from milscm4.merge_receiptd_ir where facility_id = '%(facility_id)s') m where</v>
      </c>
      <c r="AU36" s="6" t="str">
        <f>"not exists ( select 1 from (select * from "&amp;"milscm4."&amp;$D$8&amp;" where facility_id = '%(facility_id)s') m where"</f>
        <v>not exists ( select 1 from (select * from milscm4.merge_receiptd_ir where facility_id = '%(facility_id)s') m where</v>
      </c>
    </row>
    <row r="37" spans="1:47">
      <c r="A37" s="22"/>
      <c r="P37" s="22"/>
      <c r="Y37" s="22"/>
      <c r="Z37" s="22"/>
      <c r="AA37" s="22"/>
      <c r="AB37" s="22"/>
      <c r="AJ37" s="6" t="s">
        <v>2007</v>
      </c>
      <c r="AN37" s="6" t="s">
        <v>138</v>
      </c>
      <c r="AP37" s="6" t="str">
        <f>"d."&amp;$AN37&amp;"=m."&amp;$AN37</f>
        <v>d.facility_id=m.facility_id</v>
      </c>
      <c r="AU37" s="6" t="str">
        <f>"d."&amp;$AN37&amp;"=m."&amp;$AN37</f>
        <v>d.facility_id=m.facility_id</v>
      </c>
    </row>
    <row r="38" spans="1:47">
      <c r="A38" s="22"/>
      <c r="P38" s="22"/>
      <c r="Y38" s="22"/>
      <c r="Z38" s="22"/>
      <c r="AA38" s="22"/>
      <c r="AB38" s="22"/>
      <c r="AN38" s="6" t="s">
        <v>814</v>
      </c>
      <c r="AP38" s="6" t="str">
        <f>"and d."&amp;$AN38&amp;"=m."&amp;$AN38</f>
        <v>and d.seikyu_ym=m.seikyu_ym</v>
      </c>
      <c r="AU38" s="6" t="str">
        <f>"and d."&amp;$AN38&amp;"=m."&amp;$AN38</f>
        <v>and d.seikyu_ym=m.seikyu_ym</v>
      </c>
    </row>
    <row r="39" spans="1:47">
      <c r="P39" s="22"/>
      <c r="Y39" s="22"/>
      <c r="Z39" s="22"/>
      <c r="AA39" s="22"/>
      <c r="AB39" s="22"/>
      <c r="AN39" s="6" t="s">
        <v>139</v>
      </c>
      <c r="AP39" s="6" t="str">
        <f t="shared" ref="AP39:AP42" si="12">"and d."&amp;$AN39&amp;"=m."&amp;$AN39</f>
        <v>and d.shinryo_ym=m.shinryo_ym</v>
      </c>
      <c r="AU39" s="6" t="str">
        <f t="shared" ref="AU39:AU42" si="13">"and d."&amp;$AN39&amp;"=m."&amp;$AN39</f>
        <v>and d.shinryo_ym=m.shinryo_ym</v>
      </c>
    </row>
    <row r="40" spans="1:47">
      <c r="P40" s="22"/>
      <c r="Y40" s="22"/>
      <c r="Z40" s="22"/>
      <c r="AA40" s="22"/>
      <c r="AB40" s="22"/>
      <c r="AN40" s="6" t="s">
        <v>816</v>
      </c>
      <c r="AP40" s="6" t="str">
        <f t="shared" si="12"/>
        <v>and d.shinsa_kikan=m.shinsa_kikan</v>
      </c>
      <c r="AU40" s="6" t="str">
        <f t="shared" si="13"/>
        <v>and d.shinsa_kikan=m.shinsa_kikan</v>
      </c>
    </row>
    <row r="41" spans="1:47">
      <c r="P41" s="22"/>
      <c r="Y41" s="22"/>
      <c r="Z41" s="22"/>
      <c r="AA41" s="22"/>
      <c r="AB41" s="22"/>
      <c r="AN41" s="6" t="s">
        <v>820</v>
      </c>
      <c r="AP41" s="6" t="str">
        <f t="shared" si="12"/>
        <v>and d.receipt_no=m.receipt_no</v>
      </c>
      <c r="AU41" s="6" t="str">
        <f t="shared" si="13"/>
        <v>and d.receipt_no=m.receipt_no</v>
      </c>
    </row>
    <row r="42" spans="1:47">
      <c r="P42" s="22"/>
      <c r="Y42" s="22"/>
      <c r="Z42" s="22"/>
      <c r="AA42" s="22"/>
      <c r="AB42" s="22"/>
      <c r="AN42" s="6" t="s">
        <v>822</v>
      </c>
      <c r="AP42" s="6" t="str">
        <f t="shared" si="12"/>
        <v>and d.gyo_no=m.gyo_no</v>
      </c>
      <c r="AU42" s="6" t="str">
        <f t="shared" si="13"/>
        <v>and d.gyo_no=m.gyo_no</v>
      </c>
    </row>
    <row r="43" spans="1:47">
      <c r="P43" s="22"/>
      <c r="Y43" s="22"/>
      <c r="Z43" s="22"/>
      <c r="AA43" s="22"/>
      <c r="AB43" s="22"/>
      <c r="AO43" s="6" t="s">
        <v>175</v>
      </c>
      <c r="AT43" s="6" t="s">
        <v>175</v>
      </c>
    </row>
    <row r="44" spans="1:47">
      <c r="P44" s="22"/>
      <c r="Y44" s="22"/>
      <c r="Z44" s="22"/>
      <c r="AA44" s="22"/>
      <c r="AB44" s="22"/>
    </row>
    <row r="45" spans="1:47">
      <c r="P45" s="22"/>
      <c r="Y45" s="22"/>
      <c r="Z45" s="22"/>
      <c r="AA45" s="22"/>
      <c r="AB45" s="22"/>
    </row>
    <row r="46" spans="1:47">
      <c r="P46" s="22"/>
      <c r="Y46" s="22"/>
      <c r="Z46" s="22"/>
      <c r="AA46" s="22"/>
      <c r="AB46" s="22"/>
    </row>
    <row r="47" spans="1:47">
      <c r="P47" s="22"/>
      <c r="Y47" s="22"/>
      <c r="Z47" s="22"/>
      <c r="AA47" s="22"/>
      <c r="AB47"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G102"/>
  <sheetViews>
    <sheetView tabSelected="1" zoomScale="70" zoomScaleNormal="70" workbookViewId="0"/>
  </sheetViews>
  <sheetFormatPr defaultColWidth="9" defaultRowHeight="17.399999999999999"/>
  <cols>
    <col min="1" max="1" width="9" style="40"/>
    <col min="2" max="2" width="58.21875" style="40" bestFit="1" customWidth="1"/>
    <col min="3" max="3" width="53.109375" style="40" bestFit="1" customWidth="1"/>
    <col min="4" max="4" width="19.44140625" style="40" bestFit="1" customWidth="1"/>
    <col min="5" max="5" width="51.109375" style="40" bestFit="1" customWidth="1"/>
    <col min="6" max="6" width="26.88671875" style="40" bestFit="1" customWidth="1"/>
    <col min="7" max="16384" width="9" style="40"/>
  </cols>
  <sheetData>
    <row r="2" spans="2:7">
      <c r="B2" s="40" t="s">
        <v>185</v>
      </c>
      <c r="C2" s="40" t="s">
        <v>186</v>
      </c>
      <c r="D2" s="40" t="s">
        <v>187</v>
      </c>
      <c r="E2" s="40" t="s">
        <v>482</v>
      </c>
      <c r="F2" s="40" t="s">
        <v>481</v>
      </c>
    </row>
    <row r="3" spans="2:7">
      <c r="B3" s="43" t="s">
        <v>188</v>
      </c>
      <c r="C3" s="43" t="s">
        <v>189</v>
      </c>
      <c r="D3" s="43" t="s">
        <v>180</v>
      </c>
      <c r="E3" s="43" t="str">
        <f>B3&amp;"_結合"</f>
        <v>DPC調査データ_Dファイル_結合</v>
      </c>
      <c r="F3" s="43" t="str">
        <f>SUBSTITUTE(C3,"dwh","merge")</f>
        <v>merge_dpc_dn</v>
      </c>
      <c r="G3" s="40" t="s">
        <v>383</v>
      </c>
    </row>
    <row r="4" spans="2:7">
      <c r="B4" s="43" t="s">
        <v>190</v>
      </c>
      <c r="C4" s="43" t="s">
        <v>524</v>
      </c>
      <c r="D4" s="43" t="s">
        <v>180</v>
      </c>
      <c r="E4" s="43" t="str">
        <f t="shared" ref="E4" si="0">B4&amp;"_結合"</f>
        <v>DPC調査データ_入院EF統合ファイル_結合</v>
      </c>
      <c r="F4" s="43" t="str">
        <f t="shared" ref="F4:F5" si="1">SUBSTITUTE(C4,"dwh","merge")</f>
        <v>merge_dpc_efn</v>
      </c>
      <c r="G4" s="40" t="s">
        <v>384</v>
      </c>
    </row>
    <row r="5" spans="2:7">
      <c r="B5" s="43" t="s">
        <v>191</v>
      </c>
      <c r="C5" s="43" t="s">
        <v>192</v>
      </c>
      <c r="D5" s="43" t="s">
        <v>180</v>
      </c>
      <c r="E5" s="43" t="str">
        <f>B5&amp;"_結合"</f>
        <v>DPC調査データ_外来EF統合ファイル_結合</v>
      </c>
      <c r="F5" s="43" t="str">
        <f t="shared" si="1"/>
        <v>merge_dpc_efg</v>
      </c>
    </row>
    <row r="6" spans="2:7">
      <c r="B6" s="40" t="s">
        <v>1417</v>
      </c>
      <c r="C6" s="40" t="s">
        <v>193</v>
      </c>
      <c r="D6" s="43" t="s">
        <v>180</v>
      </c>
      <c r="E6" s="43" t="str">
        <f>B6&amp;"_結合"</f>
        <v>DPC調査データ_Hファイル_結合</v>
      </c>
      <c r="F6" s="43" t="str">
        <f t="shared" ref="F6" si="2">SUBSTITUTE(C6,"dwh","merge")</f>
        <v>merge_dpc_hn</v>
      </c>
    </row>
    <row r="7" spans="2:7">
      <c r="B7" s="43" t="s">
        <v>194</v>
      </c>
      <c r="C7" s="43" t="s">
        <v>195</v>
      </c>
      <c r="D7" s="43" t="s">
        <v>180</v>
      </c>
      <c r="E7" s="43" t="str">
        <f>B7&amp;"_結合"</f>
        <v>DPC調査データ_様式1_結合</v>
      </c>
      <c r="F7" s="43" t="str">
        <f>SUBSTITUTE(C7,"dwh","merge")</f>
        <v>merge_dpc_ff1</v>
      </c>
    </row>
    <row r="8" spans="2:7">
      <c r="B8" s="40" t="s">
        <v>196</v>
      </c>
      <c r="C8" s="40" t="s">
        <v>197</v>
      </c>
      <c r="E8" s="43" t="str">
        <f t="shared" ref="E8:E17" si="3">B8&amp;"_結合"</f>
        <v>DPC調査データ_様式1_患者プロファイル/褥瘡_結合</v>
      </c>
      <c r="F8" s="43" t="str">
        <f t="shared" ref="F8:F17" si="4">SUBSTITUTE(C8,"dwh","merge")</f>
        <v>merge_dpc_ff1_a001030</v>
      </c>
    </row>
    <row r="9" spans="2:7">
      <c r="B9" s="40" t="s">
        <v>1673</v>
      </c>
      <c r="C9" s="40" t="s">
        <v>198</v>
      </c>
      <c r="D9" s="43" t="s">
        <v>180</v>
      </c>
      <c r="E9" s="43" t="str">
        <f>B9&amp;"_結合"</f>
        <v>DPC調査データ_様式1_診断情報/併存症_結合</v>
      </c>
      <c r="F9" s="43" t="str">
        <f t="shared" si="4"/>
        <v>merge_dpc_ff1_a006040</v>
      </c>
    </row>
    <row r="10" spans="2:7">
      <c r="B10" s="40" t="s">
        <v>199</v>
      </c>
      <c r="C10" s="40" t="s">
        <v>200</v>
      </c>
      <c r="D10" s="43" t="s">
        <v>180</v>
      </c>
      <c r="E10" s="43" t="str">
        <f t="shared" si="3"/>
        <v>DPC調査データ_様式1_診断情報/続発症_結合</v>
      </c>
      <c r="F10" s="43" t="str">
        <f t="shared" si="4"/>
        <v>merge_dpc_ff1_a006050</v>
      </c>
    </row>
    <row r="11" spans="2:7">
      <c r="B11" s="40" t="s">
        <v>201</v>
      </c>
      <c r="C11" s="40" t="s">
        <v>202</v>
      </c>
      <c r="E11" s="43" t="str">
        <f t="shared" si="3"/>
        <v>DPC調査データ_様式1_手術情報_結合</v>
      </c>
      <c r="F11" s="43" t="str">
        <f t="shared" si="4"/>
        <v>merge_dpc_ff1_a007010</v>
      </c>
    </row>
    <row r="12" spans="2:7">
      <c r="B12" s="40" t="s">
        <v>203</v>
      </c>
      <c r="C12" s="40" t="s">
        <v>204</v>
      </c>
      <c r="E12" s="43" t="str">
        <f t="shared" si="3"/>
        <v>DPC調査データ_様式1_FIM_結合</v>
      </c>
      <c r="F12" s="43" t="str">
        <f t="shared" si="4"/>
        <v>merge_dpc_ff1_fim0010</v>
      </c>
    </row>
    <row r="13" spans="2:7">
      <c r="B13" s="40" t="s">
        <v>205</v>
      </c>
      <c r="C13" s="40" t="s">
        <v>206</v>
      </c>
      <c r="E13" s="43" t="str">
        <f t="shared" si="3"/>
        <v>DPC調査データ_様式1_SOFAスコア/特定集中治療室_結合</v>
      </c>
      <c r="F13" s="43" t="str">
        <f t="shared" si="4"/>
        <v>merge_dpc_ff1_m180010</v>
      </c>
    </row>
    <row r="14" spans="2:7">
      <c r="B14" s="40" t="s">
        <v>207</v>
      </c>
      <c r="C14" s="40" t="s">
        <v>208</v>
      </c>
      <c r="E14" s="43" t="str">
        <f t="shared" si="3"/>
        <v>DPC調査データ_様式1_SOFAスコア/敗血症_結合</v>
      </c>
      <c r="F14" s="43" t="str">
        <f t="shared" si="4"/>
        <v>merge_dpc_ff1_m180011</v>
      </c>
    </row>
    <row r="15" spans="2:7">
      <c r="B15" s="40" t="s">
        <v>209</v>
      </c>
      <c r="C15" s="40" t="s">
        <v>210</v>
      </c>
      <c r="E15" s="43" t="str">
        <f t="shared" si="3"/>
        <v>DPC調査データ_様式1_pSOFAスコア/特定集中治療室_結合</v>
      </c>
      <c r="F15" s="43" t="str">
        <f t="shared" si="4"/>
        <v>merge_dpc_ff1_m180020</v>
      </c>
    </row>
    <row r="16" spans="2:7">
      <c r="B16" s="40" t="s">
        <v>211</v>
      </c>
      <c r="C16" s="40" t="s">
        <v>212</v>
      </c>
      <c r="E16" s="43" t="str">
        <f t="shared" si="3"/>
        <v>DPC調査データ_様式1_pSOFAスコア/敗血症_結合</v>
      </c>
      <c r="F16" s="43" t="str">
        <f t="shared" si="4"/>
        <v>merge_dpc_ff1_m180021</v>
      </c>
    </row>
    <row r="17" spans="2:6">
      <c r="B17" s="40" t="s">
        <v>213</v>
      </c>
      <c r="C17" s="40" t="s">
        <v>214</v>
      </c>
      <c r="D17" s="43" t="s">
        <v>180</v>
      </c>
      <c r="E17" s="43" t="str">
        <f t="shared" si="3"/>
        <v>医科レセプト_医療機関情報レコード_結合</v>
      </c>
      <c r="F17" s="43" t="str">
        <f t="shared" si="4"/>
        <v>merge_receiptc_ir</v>
      </c>
    </row>
    <row r="18" spans="2:6">
      <c r="B18" s="43" t="s">
        <v>215</v>
      </c>
      <c r="C18" s="43" t="s">
        <v>216</v>
      </c>
      <c r="D18" s="43" t="s">
        <v>180</v>
      </c>
      <c r="E18" s="43" t="str">
        <f>B18&amp;"_結合"</f>
        <v>医科レセプト_レセプト共通レコード_結合</v>
      </c>
      <c r="F18" s="43" t="str">
        <f>SUBSTITUTE(C18,"dwh","merge")</f>
        <v>merge_receiptc_re</v>
      </c>
    </row>
    <row r="19" spans="2:6">
      <c r="B19" s="40" t="s">
        <v>217</v>
      </c>
      <c r="C19" s="40" t="s">
        <v>218</v>
      </c>
      <c r="E19" s="43" t="str">
        <f t="shared" ref="E19:E21" si="5">B19&amp;"_結合"</f>
        <v>医科レセプト_保険者レコード_結合</v>
      </c>
      <c r="F19" s="43" t="str">
        <f t="shared" ref="F19:F21" si="6">SUBSTITUTE(C19,"dwh","merge")</f>
        <v>merge_receiptc_ho</v>
      </c>
    </row>
    <row r="20" spans="2:6">
      <c r="B20" s="40" t="s">
        <v>219</v>
      </c>
      <c r="C20" s="40" t="s">
        <v>220</v>
      </c>
      <c r="E20" s="43" t="str">
        <f t="shared" si="5"/>
        <v>医科レセプト_公費レコード_結合</v>
      </c>
      <c r="F20" s="43" t="str">
        <f t="shared" si="6"/>
        <v>merge_receiptc_ko</v>
      </c>
    </row>
    <row r="21" spans="2:6">
      <c r="B21" s="40" t="s">
        <v>221</v>
      </c>
      <c r="C21" s="40" t="s">
        <v>222</v>
      </c>
      <c r="E21" s="43" t="str">
        <f t="shared" si="5"/>
        <v>医科レセプト_包括評価対象外理由レコード_結合</v>
      </c>
      <c r="F21" s="43" t="str">
        <f t="shared" si="6"/>
        <v>merge_receiptc_gr</v>
      </c>
    </row>
    <row r="22" spans="2:6">
      <c r="B22" s="43" t="s">
        <v>223</v>
      </c>
      <c r="C22" s="43" t="s">
        <v>224</v>
      </c>
      <c r="D22" s="43" t="s">
        <v>180</v>
      </c>
      <c r="E22" s="43" t="str">
        <f t="shared" ref="E22:E23" si="7">B22&amp;"_結合"</f>
        <v>医科レセプト_傷病名レコード_結合</v>
      </c>
      <c r="F22" s="43" t="str">
        <f t="shared" ref="F22:F24" si="8">SUBSTITUTE(C22,"dwh","merge")</f>
        <v>merge_receiptc_sy</v>
      </c>
    </row>
    <row r="23" spans="2:6">
      <c r="B23" s="43" t="s">
        <v>225</v>
      </c>
      <c r="C23" s="43" t="s">
        <v>226</v>
      </c>
      <c r="D23" s="43" t="s">
        <v>180</v>
      </c>
      <c r="E23" s="43" t="str">
        <f t="shared" si="7"/>
        <v>医科レセプト_診療行為レコード_結合</v>
      </c>
      <c r="F23" s="43" t="str">
        <f t="shared" si="8"/>
        <v>merge_receiptc_si</v>
      </c>
    </row>
    <row r="24" spans="2:6">
      <c r="B24" s="40" t="s">
        <v>227</v>
      </c>
      <c r="C24" s="40" t="s">
        <v>228</v>
      </c>
      <c r="D24" s="43" t="s">
        <v>180</v>
      </c>
      <c r="E24" s="43" t="str">
        <f>B24&amp;"_結合"</f>
        <v>医科レセプト_診療行為レコード_算定日情報_結合</v>
      </c>
      <c r="F24" s="43" t="str">
        <f t="shared" si="8"/>
        <v>merge_receiptc_si_day</v>
      </c>
    </row>
    <row r="25" spans="2:6">
      <c r="B25" s="43" t="s">
        <v>229</v>
      </c>
      <c r="C25" s="43" t="s">
        <v>230</v>
      </c>
      <c r="D25" s="43" t="s">
        <v>180</v>
      </c>
      <c r="E25" s="43" t="str">
        <f>B25&amp;"_結合"</f>
        <v>医科レセプト_医薬品レコード_結合</v>
      </c>
      <c r="F25" s="43" t="str">
        <f>SUBSTITUTE(C25,"dwh","merge")</f>
        <v>merge_receiptc_iy</v>
      </c>
    </row>
    <row r="26" spans="2:6">
      <c r="B26" s="40" t="s">
        <v>231</v>
      </c>
      <c r="C26" s="40" t="s">
        <v>232</v>
      </c>
      <c r="D26" s="43" t="s">
        <v>180</v>
      </c>
      <c r="E26" s="43" t="str">
        <f t="shared" ref="E26:E31" si="9">B26&amp;"_結合"</f>
        <v>医科レセプト_医薬品レコード_算定日情報_結合</v>
      </c>
      <c r="F26" s="43" t="str">
        <f t="shared" ref="F26:F31" si="10">SUBSTITUTE(C26,"dwh","merge")</f>
        <v>merge_receiptc_iy_day</v>
      </c>
    </row>
    <row r="27" spans="2:6">
      <c r="B27" s="40" t="s">
        <v>233</v>
      </c>
      <c r="C27" s="40" t="s">
        <v>234</v>
      </c>
      <c r="E27" s="43" t="str">
        <f t="shared" si="9"/>
        <v>医科レセプト_特定器材レコード_結合</v>
      </c>
      <c r="F27" s="43" t="str">
        <f t="shared" si="10"/>
        <v>merge_receiptc_to</v>
      </c>
    </row>
    <row r="28" spans="2:6">
      <c r="B28" s="40" t="s">
        <v>235</v>
      </c>
      <c r="C28" s="40" t="s">
        <v>236</v>
      </c>
      <c r="E28" s="43" t="str">
        <f t="shared" si="9"/>
        <v>医科レセプト_特定器材レコード_算定日情報_結合</v>
      </c>
      <c r="F28" s="43" t="str">
        <f t="shared" si="10"/>
        <v>merge_receiptc_to_day</v>
      </c>
    </row>
    <row r="29" spans="2:6">
      <c r="B29" s="40" t="s">
        <v>237</v>
      </c>
      <c r="C29" s="40" t="s">
        <v>238</v>
      </c>
      <c r="E29" s="43" t="str">
        <f t="shared" si="9"/>
        <v>医科レセプト_コメントレコード_結合</v>
      </c>
      <c r="F29" s="43" t="str">
        <f t="shared" si="10"/>
        <v>merge_receiptc_co</v>
      </c>
    </row>
    <row r="30" spans="2:6">
      <c r="B30" s="40" t="s">
        <v>239</v>
      </c>
      <c r="C30" s="40" t="s">
        <v>240</v>
      </c>
      <c r="E30" s="43" t="str">
        <f t="shared" si="9"/>
        <v>医科レセプト_症状詳記レコード_結合</v>
      </c>
      <c r="F30" s="43" t="str">
        <f t="shared" si="10"/>
        <v>merge_receiptc_sj</v>
      </c>
    </row>
    <row r="31" spans="2:6">
      <c r="B31" s="40" t="s">
        <v>241</v>
      </c>
      <c r="C31" s="40" t="s">
        <v>242</v>
      </c>
      <c r="E31" s="43" t="str">
        <f t="shared" si="9"/>
        <v>医科レセプト_臓器提供医療機関情報レコード_結合</v>
      </c>
      <c r="F31" s="43" t="str">
        <f t="shared" si="10"/>
        <v>merge_receiptc_ti</v>
      </c>
    </row>
    <row r="32" spans="2:6">
      <c r="B32" s="43" t="s">
        <v>243</v>
      </c>
      <c r="C32" s="43" t="s">
        <v>244</v>
      </c>
      <c r="D32" s="43" t="s">
        <v>180</v>
      </c>
      <c r="E32" s="43" t="str">
        <f>B32&amp;"_結合"</f>
        <v>医科レセプト_臓器提供者レセプト情報レコード_結合</v>
      </c>
      <c r="F32" s="43" t="str">
        <f>SUBSTITUTE(C32,"dwh","merge")</f>
        <v>merge_receiptc_tr</v>
      </c>
    </row>
    <row r="33" spans="2:6">
      <c r="B33" s="40" t="s">
        <v>245</v>
      </c>
      <c r="C33" s="40" t="s">
        <v>246</v>
      </c>
      <c r="E33" s="43" t="str">
        <f t="shared" ref="E33:E35" si="11">B33&amp;"_結合"</f>
        <v>医科レセプト_臓器提供者請求情報レコード_結合</v>
      </c>
      <c r="F33" s="43" t="str">
        <f t="shared" ref="F33:F35" si="12">SUBSTITUTE(C33,"dwh","merge")</f>
        <v>merge_receiptc_ts</v>
      </c>
    </row>
    <row r="34" spans="2:6">
      <c r="B34" s="40" t="s">
        <v>247</v>
      </c>
      <c r="C34" s="40" t="s">
        <v>248</v>
      </c>
      <c r="E34" s="43" t="str">
        <f t="shared" si="11"/>
        <v>医科レセプト_診療報酬請求書レコード_結合</v>
      </c>
      <c r="F34" s="43" t="str">
        <f t="shared" si="12"/>
        <v>merge_receiptc_go</v>
      </c>
    </row>
    <row r="35" spans="2:6">
      <c r="B35" s="40" t="s">
        <v>249</v>
      </c>
      <c r="C35" s="40" t="s">
        <v>250</v>
      </c>
      <c r="D35" s="43" t="s">
        <v>180</v>
      </c>
      <c r="E35" s="43" t="str">
        <f t="shared" si="11"/>
        <v>DPCレセプト_医療機関情報レコード_結合</v>
      </c>
      <c r="F35" s="43" t="str">
        <f t="shared" si="12"/>
        <v>merge_receiptd_ir</v>
      </c>
    </row>
    <row r="36" spans="2:6">
      <c r="B36" s="43" t="s">
        <v>251</v>
      </c>
      <c r="C36" s="43" t="s">
        <v>252</v>
      </c>
      <c r="D36" s="43" t="s">
        <v>180</v>
      </c>
      <c r="E36" s="43" t="str">
        <f>B36&amp;"_結合"</f>
        <v>DPCレセプト_レセプト共通レコード_結合</v>
      </c>
      <c r="F36" s="43" t="str">
        <f>SUBSTITUTE(C36,"dwh","merge")</f>
        <v>merge_receiptd_re</v>
      </c>
    </row>
    <row r="37" spans="2:6">
      <c r="B37" s="40" t="s">
        <v>253</v>
      </c>
      <c r="C37" s="40" t="s">
        <v>254</v>
      </c>
      <c r="E37" s="43" t="str">
        <f t="shared" ref="E37:E41" si="13">B37&amp;"_結合"</f>
        <v>DPCレセプト_保険者レコード_結合</v>
      </c>
      <c r="F37" s="43" t="str">
        <f t="shared" ref="F37:F41" si="14">SUBSTITUTE(C37,"dwh","merge")</f>
        <v>merge_receiptd_ho</v>
      </c>
    </row>
    <row r="38" spans="2:6">
      <c r="B38" s="40" t="s">
        <v>255</v>
      </c>
      <c r="C38" s="40" t="s">
        <v>256</v>
      </c>
      <c r="E38" s="43" t="str">
        <f t="shared" si="13"/>
        <v>DPCレセプト_公費レコード_結合</v>
      </c>
      <c r="F38" s="43" t="str">
        <f t="shared" si="14"/>
        <v>merge_receiptd_ko</v>
      </c>
    </row>
    <row r="39" spans="2:6">
      <c r="B39" s="40" t="s">
        <v>257</v>
      </c>
      <c r="C39" s="40" t="s">
        <v>258</v>
      </c>
      <c r="E39" s="43" t="str">
        <f t="shared" si="13"/>
        <v>DPCレセプト_包括評価対象外理由レコード_結合</v>
      </c>
      <c r="F39" s="43" t="str">
        <f t="shared" si="14"/>
        <v>merge_receiptd_gr</v>
      </c>
    </row>
    <row r="40" spans="2:6">
      <c r="B40" s="40" t="s">
        <v>259</v>
      </c>
      <c r="C40" s="40" t="s">
        <v>260</v>
      </c>
      <c r="E40" s="43" t="str">
        <f t="shared" si="13"/>
        <v>DPCレセプト_コメントレコード_結合</v>
      </c>
      <c r="F40" s="43" t="str">
        <f t="shared" si="14"/>
        <v>merge_receiptd_co</v>
      </c>
    </row>
    <row r="41" spans="2:6">
      <c r="B41" s="40" t="s">
        <v>261</v>
      </c>
      <c r="C41" s="40" t="s">
        <v>262</v>
      </c>
      <c r="E41" s="43" t="str">
        <f t="shared" si="13"/>
        <v>DPCレセプト_症状詳記レコード_結合</v>
      </c>
      <c r="F41" s="43" t="str">
        <f t="shared" si="14"/>
        <v>merge_receiptd_sj</v>
      </c>
    </row>
    <row r="42" spans="2:6">
      <c r="B42" s="43" t="s">
        <v>263</v>
      </c>
      <c r="C42" s="43" t="s">
        <v>264</v>
      </c>
      <c r="D42" s="43" t="s">
        <v>180</v>
      </c>
      <c r="E42" s="43" t="str">
        <f t="shared" ref="E42:E49" si="15">B42&amp;"_結合"</f>
        <v>DPCレセプト_診断群分類レコード_結合</v>
      </c>
      <c r="F42" s="43" t="str">
        <f t="shared" ref="F42:F49" si="16">SUBSTITUTE(C42,"dwh","merge")</f>
        <v>merge_receiptd_bu</v>
      </c>
    </row>
    <row r="43" spans="2:6">
      <c r="B43" s="43" t="s">
        <v>265</v>
      </c>
      <c r="C43" s="43" t="s">
        <v>266</v>
      </c>
      <c r="D43" s="43" t="s">
        <v>180</v>
      </c>
      <c r="E43" s="43" t="str">
        <f t="shared" si="15"/>
        <v>DPCレセプト_傷病レコード_結合</v>
      </c>
      <c r="F43" s="43" t="str">
        <f t="shared" si="16"/>
        <v>merge_receiptd_sb</v>
      </c>
    </row>
    <row r="44" spans="2:6">
      <c r="B44" s="43" t="s">
        <v>267</v>
      </c>
      <c r="C44" s="43" t="s">
        <v>268</v>
      </c>
      <c r="D44" s="43" t="s">
        <v>180</v>
      </c>
      <c r="E44" s="43" t="str">
        <f t="shared" si="15"/>
        <v>DPCレセプト_傷病名レコード_結合</v>
      </c>
      <c r="F44" s="43" t="str">
        <f t="shared" si="16"/>
        <v>merge_receiptd_sy</v>
      </c>
    </row>
    <row r="45" spans="2:6">
      <c r="B45" s="40" t="s">
        <v>269</v>
      </c>
      <c r="C45" s="40" t="s">
        <v>270</v>
      </c>
      <c r="E45" s="43" t="str">
        <f t="shared" si="15"/>
        <v>DPCレセプト_患者基礎レコード_結合</v>
      </c>
      <c r="F45" s="43" t="str">
        <f t="shared" si="16"/>
        <v>merge_receiptd_kk</v>
      </c>
    </row>
    <row r="46" spans="2:6">
      <c r="B46" s="40" t="s">
        <v>271</v>
      </c>
      <c r="C46" s="40" t="s">
        <v>272</v>
      </c>
      <c r="E46" s="43" t="str">
        <f t="shared" si="15"/>
        <v>DPCレセプト_診療関連レコード_結合</v>
      </c>
      <c r="F46" s="43" t="str">
        <f t="shared" si="16"/>
        <v>merge_receiptd_sk</v>
      </c>
    </row>
    <row r="47" spans="2:6">
      <c r="B47" s="40" t="s">
        <v>273</v>
      </c>
      <c r="C47" s="40" t="s">
        <v>274</v>
      </c>
      <c r="E47" s="43" t="str">
        <f t="shared" si="15"/>
        <v>DPCレセプト_外泊レコード_結合</v>
      </c>
      <c r="F47" s="43" t="str">
        <f t="shared" si="16"/>
        <v>merge_receiptd_ga</v>
      </c>
    </row>
    <row r="48" spans="2:6">
      <c r="B48" s="40" t="s">
        <v>275</v>
      </c>
      <c r="C48" s="40" t="s">
        <v>276</v>
      </c>
      <c r="E48" s="43" t="str">
        <f t="shared" si="15"/>
        <v>DPCレセプト_包括評価レコード_結合</v>
      </c>
      <c r="F48" s="43" t="str">
        <f t="shared" si="16"/>
        <v>merge_receiptd_hh</v>
      </c>
    </row>
    <row r="49" spans="2:6">
      <c r="B49" s="40" t="s">
        <v>277</v>
      </c>
      <c r="C49" s="40" t="s">
        <v>278</v>
      </c>
      <c r="E49" s="43" t="str">
        <f t="shared" si="15"/>
        <v>DPCレセプト_合計調整レコード_結合</v>
      </c>
      <c r="F49" s="43" t="str">
        <f t="shared" si="16"/>
        <v>merge_receiptd_gt</v>
      </c>
    </row>
    <row r="50" spans="2:6">
      <c r="B50" s="43" t="s">
        <v>279</v>
      </c>
      <c r="C50" s="43" t="s">
        <v>280</v>
      </c>
      <c r="D50" s="43" t="s">
        <v>180</v>
      </c>
      <c r="E50" s="43" t="str">
        <f>B50&amp;"_結合"</f>
        <v>DPCレセプト_診療行為レコード_結合</v>
      </c>
      <c r="F50" s="43" t="str">
        <f>SUBSTITUTE(C50,"dwh","merge")</f>
        <v>merge_receiptd_si</v>
      </c>
    </row>
    <row r="51" spans="2:6">
      <c r="B51" s="40" t="s">
        <v>281</v>
      </c>
      <c r="C51" s="40" t="s">
        <v>282</v>
      </c>
      <c r="D51" s="43" t="s">
        <v>180</v>
      </c>
      <c r="E51" s="43" t="str">
        <f>B51&amp;"_結合"</f>
        <v>DPCレセプト_診療行為レコード_算定日情報_結合</v>
      </c>
      <c r="F51" s="43" t="str">
        <f t="shared" ref="F51" si="17">SUBSTITUTE(C51,"dwh","merge")</f>
        <v>merge_receiptd_si_day</v>
      </c>
    </row>
    <row r="52" spans="2:6">
      <c r="B52" s="43" t="s">
        <v>283</v>
      </c>
      <c r="C52" s="43" t="s">
        <v>284</v>
      </c>
      <c r="D52" s="43" t="s">
        <v>180</v>
      </c>
      <c r="E52" s="43" t="str">
        <f>B52&amp;"_結合"</f>
        <v>DPCレセプト_医薬品レコード_結合</v>
      </c>
      <c r="F52" s="43" t="str">
        <f>SUBSTITUTE(C52,"dwh","merge")</f>
        <v>merge_receiptd_iy</v>
      </c>
    </row>
    <row r="53" spans="2:6">
      <c r="B53" s="40" t="s">
        <v>285</v>
      </c>
      <c r="C53" s="40" t="s">
        <v>286</v>
      </c>
      <c r="D53" s="43" t="s">
        <v>180</v>
      </c>
      <c r="E53" s="43" t="str">
        <f t="shared" ref="E53:E57" si="18">B53&amp;"_結合"</f>
        <v>DPCレセプト_医薬品レコード_算定日情報_結合</v>
      </c>
      <c r="F53" s="43" t="str">
        <f t="shared" ref="F53:F57" si="19">SUBSTITUTE(C53,"dwh","merge")</f>
        <v>merge_receiptd_iy_day</v>
      </c>
    </row>
    <row r="54" spans="2:6">
      <c r="B54" s="40" t="s">
        <v>287</v>
      </c>
      <c r="C54" s="40" t="s">
        <v>288</v>
      </c>
      <c r="E54" s="43" t="str">
        <f t="shared" si="18"/>
        <v>DPCレセプト_特定器材レコード_結合</v>
      </c>
      <c r="F54" s="43" t="str">
        <f t="shared" si="19"/>
        <v>merge_receiptd_to</v>
      </c>
    </row>
    <row r="55" spans="2:6">
      <c r="B55" s="40" t="s">
        <v>289</v>
      </c>
      <c r="C55" s="40" t="s">
        <v>290</v>
      </c>
      <c r="E55" s="43" t="str">
        <f t="shared" si="18"/>
        <v>DPCレセプト_特定器材レコード_算定日情報_結合</v>
      </c>
      <c r="F55" s="43" t="str">
        <f t="shared" si="19"/>
        <v>merge_receiptd_to_day</v>
      </c>
    </row>
    <row r="56" spans="2:6">
      <c r="B56" s="40" t="s">
        <v>291</v>
      </c>
      <c r="C56" s="40" t="s">
        <v>292</v>
      </c>
      <c r="E56" s="43" t="str">
        <f t="shared" si="18"/>
        <v>DPCレセプト_コーディングデータレコード_結合</v>
      </c>
      <c r="F56" s="43" t="str">
        <f t="shared" si="19"/>
        <v>merge_receiptd_cd</v>
      </c>
    </row>
    <row r="57" spans="2:6">
      <c r="B57" s="40" t="s">
        <v>293</v>
      </c>
      <c r="C57" s="40" t="s">
        <v>294</v>
      </c>
      <c r="E57" s="43" t="str">
        <f t="shared" si="18"/>
        <v>DPCレセプト_臓器提供医療機関情報レコード_結合</v>
      </c>
      <c r="F57" s="43" t="str">
        <f t="shared" si="19"/>
        <v>merge_receiptd_ti</v>
      </c>
    </row>
    <row r="58" spans="2:6">
      <c r="B58" s="43" t="s">
        <v>295</v>
      </c>
      <c r="C58" s="43" t="s">
        <v>296</v>
      </c>
      <c r="D58" s="43" t="s">
        <v>180</v>
      </c>
      <c r="E58" s="43" t="str">
        <f>B58&amp;"_結合"</f>
        <v>DPCレセプト_臓器提供者レセプト情報レコード_結合</v>
      </c>
      <c r="F58" s="43" t="str">
        <f>SUBSTITUTE(C58,"dwh","merge")</f>
        <v>merge_receiptd_tr</v>
      </c>
    </row>
    <row r="59" spans="2:6">
      <c r="B59" s="40" t="s">
        <v>297</v>
      </c>
      <c r="C59" s="40" t="s">
        <v>298</v>
      </c>
      <c r="E59" s="43" t="str">
        <f t="shared" ref="E59:E60" si="20">B59&amp;"_結合"</f>
        <v>DPCレセプト_臓器提供者請求情報レコード_結合</v>
      </c>
      <c r="F59" s="43" t="str">
        <f t="shared" ref="F59:F60" si="21">SUBSTITUTE(C59,"dwh","merge")</f>
        <v>merge_receiptd_ts</v>
      </c>
    </row>
    <row r="60" spans="2:6">
      <c r="B60" s="40" t="s">
        <v>299</v>
      </c>
      <c r="C60" s="40" t="s">
        <v>300</v>
      </c>
      <c r="E60" s="43" t="str">
        <f t="shared" si="20"/>
        <v>DPCレセプト_診療報酬請求書レコード_結合</v>
      </c>
      <c r="F60" s="43" t="str">
        <f t="shared" si="21"/>
        <v>merge_receiptd_go</v>
      </c>
    </row>
    <row r="61" spans="2:6">
      <c r="B61" s="43" t="s">
        <v>301</v>
      </c>
      <c r="C61" s="43" t="s">
        <v>302</v>
      </c>
      <c r="D61" s="43" t="s">
        <v>180</v>
      </c>
      <c r="E61" s="43" t="str">
        <f>B61&amp;"_結合"</f>
        <v>患者情報モジュール_患者情報_結合</v>
      </c>
      <c r="F61" s="43" t="str">
        <f>SUBSTITUTE(C61,"dwh","merge")</f>
        <v>merge_mml_pi_master</v>
      </c>
    </row>
    <row r="62" spans="2:6">
      <c r="B62" s="40" t="s">
        <v>303</v>
      </c>
      <c r="C62" s="40" t="s">
        <v>304</v>
      </c>
      <c r="E62" s="43" t="str">
        <f>B62&amp;"_結合"</f>
        <v>患者情報モジュール_その他ID_結合</v>
      </c>
      <c r="F62" s="43" t="str">
        <f t="shared" ref="F62" si="22">SUBSTITUTE(C62,"dwh","merge")</f>
        <v>merge_mml_pi_other_id</v>
      </c>
    </row>
    <row r="63" spans="2:6">
      <c r="B63" s="43" t="s">
        <v>305</v>
      </c>
      <c r="C63" s="43" t="s">
        <v>306</v>
      </c>
      <c r="D63" s="43" t="s">
        <v>180</v>
      </c>
      <c r="E63" s="43" t="str">
        <f t="shared" ref="E63:E90" si="23">B63&amp;"_結合"</f>
        <v>診断履歴情報モジュール_診断履歴情報レコード_結合</v>
      </c>
      <c r="F63" s="43" t="str">
        <f t="shared" ref="F63:F90" si="24">SUBSTITUTE(C63,"dwh","merge")</f>
        <v>merge_mml_rd_register</v>
      </c>
    </row>
    <row r="64" spans="2:6">
      <c r="B64" s="43" t="s">
        <v>307</v>
      </c>
      <c r="C64" s="43" t="s">
        <v>308</v>
      </c>
      <c r="D64" s="43" t="s">
        <v>180</v>
      </c>
      <c r="E64" s="43" t="str">
        <f t="shared" si="23"/>
        <v>診断履歴情報モジュール_診断病名レコード_結合</v>
      </c>
      <c r="F64" s="43" t="str">
        <f t="shared" si="24"/>
        <v>merge_mml_rd_byomei</v>
      </c>
    </row>
    <row r="65" spans="2:6">
      <c r="B65" s="43" t="s">
        <v>309</v>
      </c>
      <c r="C65" s="43" t="s">
        <v>310</v>
      </c>
      <c r="D65" s="43" t="s">
        <v>180</v>
      </c>
      <c r="E65" s="43" t="str">
        <f t="shared" si="23"/>
        <v>診断履歴情報モジュール_診断分類レコード_結合</v>
      </c>
      <c r="F65" s="43" t="str">
        <f t="shared" si="24"/>
        <v>merge_mml_rd_category</v>
      </c>
    </row>
    <row r="66" spans="2:6">
      <c r="B66" s="40" t="s">
        <v>311</v>
      </c>
      <c r="C66" s="40" t="s">
        <v>312</v>
      </c>
      <c r="D66" s="40" t="s">
        <v>1925</v>
      </c>
      <c r="E66" s="43" t="str">
        <f t="shared" si="23"/>
        <v>経過記録情報モジュール_経過記録情報レコード_結合</v>
      </c>
      <c r="F66" s="43" t="str">
        <f t="shared" si="24"/>
        <v>merge_mml_pc_progress_course</v>
      </c>
    </row>
    <row r="67" spans="2:6">
      <c r="B67" s="40" t="s">
        <v>313</v>
      </c>
      <c r="C67" s="40" t="s">
        <v>314</v>
      </c>
      <c r="D67" s="40" t="s">
        <v>1925</v>
      </c>
      <c r="E67" s="43" t="str">
        <f t="shared" si="23"/>
        <v>経過記録情報モジュール_プロブレムレコード_結合</v>
      </c>
      <c r="F67" s="43" t="str">
        <f t="shared" si="24"/>
        <v>merge_mml_pc_problem</v>
      </c>
    </row>
    <row r="68" spans="2:6">
      <c r="B68" s="40" t="s">
        <v>315</v>
      </c>
      <c r="C68" s="40" t="s">
        <v>316</v>
      </c>
      <c r="E68" s="43" t="str">
        <f t="shared" si="23"/>
        <v>経過記録情報モジュール_身体所見レコード_結合</v>
      </c>
      <c r="F68" s="43" t="str">
        <f t="shared" si="24"/>
        <v>merge_mml_pc_physical_exam</v>
      </c>
    </row>
    <row r="69" spans="2:6">
      <c r="B69" s="40" t="s">
        <v>317</v>
      </c>
      <c r="C69" s="40" t="s">
        <v>318</v>
      </c>
      <c r="E69" s="43" t="str">
        <f t="shared" si="23"/>
        <v>経過記録情報モジュール_処方箋実施レコード_結合</v>
      </c>
      <c r="F69" s="43" t="str">
        <f t="shared" si="24"/>
        <v>merge_mml_pc_prescription_operate</v>
      </c>
    </row>
    <row r="70" spans="2:6">
      <c r="B70" s="40" t="s">
        <v>319</v>
      </c>
      <c r="C70" s="40" t="s">
        <v>320</v>
      </c>
      <c r="E70" s="43" t="str">
        <f t="shared" si="23"/>
        <v>経過記録情報モジュール_処方箋実施薬剤レコード_結合</v>
      </c>
      <c r="F70" s="43" t="str">
        <f t="shared" si="24"/>
        <v>merge_mml_pc_prescription_operate_medicine</v>
      </c>
    </row>
    <row r="71" spans="2:6">
      <c r="B71" s="40" t="s">
        <v>321</v>
      </c>
      <c r="C71" s="40" t="s">
        <v>322</v>
      </c>
      <c r="E71" s="43" t="str">
        <f t="shared" si="23"/>
        <v>経過記録情報モジュール_処方箋実施薬剤コードレコード_結合</v>
      </c>
      <c r="F71" s="43" t="str">
        <f t="shared" si="24"/>
        <v>merge_mml_pc_prescription_operate_medicine_code</v>
      </c>
    </row>
    <row r="72" spans="2:6">
      <c r="B72" s="40" t="s">
        <v>323</v>
      </c>
      <c r="C72" s="40" t="s">
        <v>324</v>
      </c>
      <c r="E72" s="43" t="str">
        <f t="shared" si="23"/>
        <v>経過記録情報モジュール_注射実施情報レコード_結合</v>
      </c>
      <c r="F72" s="43" t="str">
        <f t="shared" si="24"/>
        <v>merge_mml_pc_injection_operate</v>
      </c>
    </row>
    <row r="73" spans="2:6">
      <c r="B73" s="40" t="s">
        <v>325</v>
      </c>
      <c r="C73" s="40" t="s">
        <v>326</v>
      </c>
      <c r="E73" s="43" t="str">
        <f t="shared" si="23"/>
        <v>経過記録情報モジュール_注射実施薬剤レコード_結合</v>
      </c>
      <c r="F73" s="43" t="str">
        <f t="shared" si="24"/>
        <v>merge_mml_pc_injection_operate_medicine</v>
      </c>
    </row>
    <row r="74" spans="2:6">
      <c r="B74" s="40" t="s">
        <v>327</v>
      </c>
      <c r="C74" s="40" t="s">
        <v>328</v>
      </c>
      <c r="E74" s="43" t="str">
        <f t="shared" si="23"/>
        <v>経過記録情報モジュール_注射実施薬剤コードレコード_結合</v>
      </c>
      <c r="F74" s="43" t="str">
        <f t="shared" si="24"/>
        <v>merge_mml_pc_injection_operate_medicine_code</v>
      </c>
    </row>
    <row r="75" spans="2:6">
      <c r="B75" s="40" t="s">
        <v>329</v>
      </c>
      <c r="C75" s="40" t="s">
        <v>330</v>
      </c>
      <c r="D75" s="40" t="s">
        <v>1925</v>
      </c>
      <c r="E75" s="43" t="str">
        <f t="shared" si="23"/>
        <v>経過記録情報モジュール_アセスメントレコード_結合</v>
      </c>
      <c r="F75" s="43" t="str">
        <f t="shared" si="24"/>
        <v>merge_mml_pc_assessment</v>
      </c>
    </row>
    <row r="76" spans="2:6">
      <c r="B76" s="40" t="s">
        <v>331</v>
      </c>
      <c r="C76" s="40" t="s">
        <v>332</v>
      </c>
      <c r="E76" s="43" t="str">
        <f t="shared" si="23"/>
        <v>経過記録情報モジュール_処方箋オーダー情報レコード_結合</v>
      </c>
      <c r="F76" s="43" t="str">
        <f t="shared" si="24"/>
        <v>merge_mml_pc_prescription_order</v>
      </c>
    </row>
    <row r="77" spans="2:6">
      <c r="B77" s="40" t="s">
        <v>333</v>
      </c>
      <c r="C77" s="40" t="s">
        <v>334</v>
      </c>
      <c r="E77" s="43" t="str">
        <f t="shared" si="23"/>
        <v>経過記録情報モジュール_処方箋オーダー薬剤レコード_結合</v>
      </c>
      <c r="F77" s="43" t="str">
        <f t="shared" si="24"/>
        <v>merge_mml_pc_prescription_order_medicine</v>
      </c>
    </row>
    <row r="78" spans="2:6">
      <c r="B78" s="40" t="s">
        <v>335</v>
      </c>
      <c r="C78" s="40" t="s">
        <v>336</v>
      </c>
      <c r="E78" s="43" t="str">
        <f t="shared" si="23"/>
        <v>経過記録情報モジュール_処方箋オーダー薬剤コードレコード_結合</v>
      </c>
      <c r="F78" s="43" t="str">
        <f t="shared" si="24"/>
        <v>merge_mml_pc_prescription_order_medicine_code</v>
      </c>
    </row>
    <row r="79" spans="2:6">
      <c r="B79" s="40" t="s">
        <v>337</v>
      </c>
      <c r="C79" s="40" t="s">
        <v>338</v>
      </c>
      <c r="E79" s="43" t="str">
        <f t="shared" si="23"/>
        <v>経過記録情報モジュール_注射オーダー情報レコード_結合</v>
      </c>
      <c r="F79" s="43" t="str">
        <f t="shared" si="24"/>
        <v>merge_mml_pc_injection_order</v>
      </c>
    </row>
    <row r="80" spans="2:6">
      <c r="B80" s="40" t="s">
        <v>339</v>
      </c>
      <c r="C80" s="40" t="s">
        <v>340</v>
      </c>
      <c r="E80" s="43" t="str">
        <f t="shared" si="23"/>
        <v>経過記録情報モジュール_注射オーダー薬剤レコード_結合</v>
      </c>
      <c r="F80" s="43" t="str">
        <f t="shared" si="24"/>
        <v>merge_mml_pc_injection_order_medicine</v>
      </c>
    </row>
    <row r="81" spans="2:6">
      <c r="B81" s="40" t="s">
        <v>341</v>
      </c>
      <c r="C81" s="40" t="s">
        <v>342</v>
      </c>
      <c r="E81" s="43" t="str">
        <f t="shared" si="23"/>
        <v>経過記録情報モジュール_注射オーダー薬剤コードレコード_結合</v>
      </c>
      <c r="F81" s="43" t="str">
        <f t="shared" si="24"/>
        <v>merge_mml_pc_injection_order_medicine_code</v>
      </c>
    </row>
    <row r="82" spans="2:6">
      <c r="B82" s="40" t="s">
        <v>343</v>
      </c>
      <c r="C82" s="40" t="s">
        <v>344</v>
      </c>
      <c r="D82" s="40" t="s">
        <v>1925</v>
      </c>
      <c r="E82" s="43" t="str">
        <f t="shared" si="23"/>
        <v>経過記録情報モジュール_外部参照レコード_結合</v>
      </c>
      <c r="F82" s="43" t="str">
        <f t="shared" si="24"/>
        <v>merge_mml_pc_external_reference</v>
      </c>
    </row>
    <row r="83" spans="2:6">
      <c r="B83" s="40" t="s">
        <v>345</v>
      </c>
      <c r="C83" s="40" t="s">
        <v>346</v>
      </c>
      <c r="D83" s="40" t="s">
        <v>1925</v>
      </c>
      <c r="E83" s="43" t="str">
        <f t="shared" si="23"/>
        <v>臨床サマリーモジュール_臨床サマリー情報レコード_結合</v>
      </c>
      <c r="F83" s="43" t="str">
        <f t="shared" si="24"/>
        <v>merge_mml_sm_summary</v>
      </c>
    </row>
    <row r="84" spans="2:6">
      <c r="B84" s="40" t="s">
        <v>347</v>
      </c>
      <c r="C84" s="40" t="s">
        <v>348</v>
      </c>
      <c r="D84" s="40" t="s">
        <v>1925</v>
      </c>
      <c r="E84" s="43" t="str">
        <f t="shared" si="23"/>
        <v>臨床サマリーモジュール_外来受診レコード_結合</v>
      </c>
      <c r="F84" s="43" t="str">
        <f t="shared" si="24"/>
        <v>merge_mml_sm_out_patient</v>
      </c>
    </row>
    <row r="85" spans="2:6">
      <c r="B85" s="40" t="s">
        <v>349</v>
      </c>
      <c r="C85" s="40" t="s">
        <v>350</v>
      </c>
      <c r="D85" s="40" t="s">
        <v>1925</v>
      </c>
      <c r="E85" s="43" t="str">
        <f t="shared" si="23"/>
        <v>臨床サマリーモジュール_入院レコード_結合</v>
      </c>
      <c r="F85" s="43" t="str">
        <f t="shared" si="24"/>
        <v>merge_mml_sm_in_patient</v>
      </c>
    </row>
    <row r="86" spans="2:6">
      <c r="B86" s="40" t="s">
        <v>351</v>
      </c>
      <c r="C86" s="40" t="s">
        <v>352</v>
      </c>
      <c r="D86" s="40" t="s">
        <v>1925</v>
      </c>
      <c r="E86" s="43" t="str">
        <f t="shared" si="23"/>
        <v>臨床サマリーモジュール_診断履歴情報レコード_結合</v>
      </c>
      <c r="F86" s="43" t="str">
        <f t="shared" si="24"/>
        <v>merge_mml_sm_register</v>
      </c>
    </row>
    <row r="87" spans="2:6">
      <c r="B87" s="40" t="s">
        <v>353</v>
      </c>
      <c r="C87" s="40" t="s">
        <v>354</v>
      </c>
      <c r="E87" s="43" t="str">
        <f t="shared" si="23"/>
        <v>臨床サマリーモジュール_診断病名レコード_結合</v>
      </c>
      <c r="F87" s="43" t="str">
        <f t="shared" si="24"/>
        <v>merge_mml_sm_byomei</v>
      </c>
    </row>
    <row r="88" spans="2:6">
      <c r="B88" s="40" t="s">
        <v>355</v>
      </c>
      <c r="C88" s="40" t="s">
        <v>356</v>
      </c>
      <c r="E88" s="43" t="str">
        <f t="shared" si="23"/>
        <v>臨床サマリーモジュール_診断分類レコード_結合</v>
      </c>
      <c r="F88" s="43" t="str">
        <f t="shared" si="24"/>
        <v>merge_mml_sm_category</v>
      </c>
    </row>
    <row r="89" spans="2:6">
      <c r="B89" s="40" t="s">
        <v>357</v>
      </c>
      <c r="C89" s="40" t="s">
        <v>358</v>
      </c>
      <c r="D89" s="40" t="s">
        <v>1925</v>
      </c>
      <c r="E89" s="43" t="str">
        <f t="shared" si="23"/>
        <v>臨床サマリーモジュール_経過記録レコード_結合</v>
      </c>
      <c r="F89" s="43" t="str">
        <f t="shared" si="24"/>
        <v>merge_mml_sm_clinical_course</v>
      </c>
    </row>
    <row r="90" spans="2:6">
      <c r="B90" s="40" t="s">
        <v>359</v>
      </c>
      <c r="C90" s="40" t="s">
        <v>360</v>
      </c>
      <c r="D90" s="40" t="s">
        <v>1925</v>
      </c>
      <c r="E90" s="43" t="str">
        <f t="shared" si="23"/>
        <v>臨床サマリーモジュール_検査結果レコード_結合</v>
      </c>
      <c r="F90" s="43" t="str">
        <f t="shared" si="24"/>
        <v>merge_mml_sm_test_results</v>
      </c>
    </row>
    <row r="91" spans="2:6">
      <c r="B91" s="43" t="s">
        <v>361</v>
      </c>
      <c r="C91" s="43" t="s">
        <v>362</v>
      </c>
      <c r="D91" s="43" t="s">
        <v>180</v>
      </c>
      <c r="E91" s="43" t="str">
        <f t="shared" ref="E91:E96" si="25">B91&amp;"_結合"</f>
        <v>検歴情報モジュール_検歴情報_結合</v>
      </c>
      <c r="F91" s="43" t="str">
        <f>SUBSTITUTE(C91,"dwh","merge")</f>
        <v>merge_mml_lb_test</v>
      </c>
    </row>
    <row r="92" spans="2:6">
      <c r="B92" s="40" t="s">
        <v>363</v>
      </c>
      <c r="C92" s="40" t="s">
        <v>364</v>
      </c>
      <c r="E92" s="43" t="str">
        <f t="shared" si="25"/>
        <v>検歴情報モジュール_報告コメントレコード_結合</v>
      </c>
      <c r="F92" s="43" t="str">
        <f t="shared" ref="F92" si="26">SUBSTITUTE(C92,"dwh","merge")</f>
        <v>merge_mml_lb_report_comment</v>
      </c>
    </row>
    <row r="93" spans="2:6">
      <c r="B93" s="43" t="s">
        <v>1288</v>
      </c>
      <c r="C93" s="43" t="s">
        <v>365</v>
      </c>
      <c r="D93" s="43" t="s">
        <v>180</v>
      </c>
      <c r="E93" s="43" t="str">
        <f t="shared" si="25"/>
        <v>検歴情報モジュール_検歴検体材料_結合</v>
      </c>
      <c r="F93" s="43" t="str">
        <f>SUBSTITUTE(C93,"dwh","merge")</f>
        <v>merge_mml_lb_specimen</v>
      </c>
    </row>
    <row r="94" spans="2:6">
      <c r="B94" s="40" t="s">
        <v>366</v>
      </c>
      <c r="C94" s="40" t="s">
        <v>367</v>
      </c>
      <c r="E94" s="43" t="str">
        <f t="shared" si="25"/>
        <v>検歴情報モジュール_検体コメントレコード_結合</v>
      </c>
      <c r="F94" s="43" t="str">
        <f t="shared" ref="F94" si="27">SUBSTITUTE(C94,"dwh","merge")</f>
        <v>merge_mml_lb_specimen_comment</v>
      </c>
    </row>
    <row r="95" spans="2:6">
      <c r="B95" s="43" t="s">
        <v>368</v>
      </c>
      <c r="C95" s="43" t="s">
        <v>369</v>
      </c>
      <c r="D95" s="43" t="s">
        <v>180</v>
      </c>
      <c r="E95" s="43" t="str">
        <f t="shared" si="25"/>
        <v>検歴情報モジュール_検歴項目情報_結合</v>
      </c>
      <c r="F95" s="43" t="str">
        <f>SUBSTITUTE(C95,"dwh","merge")</f>
        <v>merge_mml_lb_item</v>
      </c>
    </row>
    <row r="96" spans="2:6">
      <c r="B96" s="40" t="s">
        <v>370</v>
      </c>
      <c r="C96" s="40" t="s">
        <v>371</v>
      </c>
      <c r="E96" s="43" t="str">
        <f t="shared" si="25"/>
        <v>検歴情報モジュール_項目コメントレコード_結合</v>
      </c>
      <c r="F96" s="43" t="str">
        <f t="shared" ref="F96" si="28">SUBSTITUTE(C96,"dwh","merge")</f>
        <v>merge_mml_lb_item_comment</v>
      </c>
    </row>
    <row r="97" spans="2:6">
      <c r="B97" s="43" t="s">
        <v>372</v>
      </c>
      <c r="C97" s="43" t="s">
        <v>373</v>
      </c>
      <c r="D97" s="43" t="s">
        <v>180</v>
      </c>
      <c r="E97" s="43" t="str">
        <f t="shared" ref="E97:E98" si="29">B97&amp;"_結合"</f>
        <v>バイタルサインモジュール_バイタルサイン_結合</v>
      </c>
      <c r="F97" s="43" t="str">
        <f t="shared" ref="F97:F99" si="30">SUBSTITUTE(C97,"dwh","merge")</f>
        <v>merge_mml_vs_vitalsign</v>
      </c>
    </row>
    <row r="98" spans="2:6">
      <c r="B98" s="43" t="s">
        <v>374</v>
      </c>
      <c r="C98" s="43" t="s">
        <v>375</v>
      </c>
      <c r="D98" s="43" t="s">
        <v>180</v>
      </c>
      <c r="E98" s="43" t="str">
        <f t="shared" si="29"/>
        <v>バイタルサインモジュール_記録項目_結合</v>
      </c>
      <c r="F98" s="43" t="str">
        <f t="shared" si="30"/>
        <v>merge_mml_vs_item</v>
      </c>
    </row>
    <row r="99" spans="2:6">
      <c r="B99" s="40" t="s">
        <v>376</v>
      </c>
      <c r="C99" s="40" t="s">
        <v>377</v>
      </c>
      <c r="E99" s="43" t="str">
        <f>B99&amp;"_結合"</f>
        <v>バイタルサインモジュール_項目コメントレコード_結合</v>
      </c>
      <c r="F99" s="43" t="str">
        <f t="shared" si="30"/>
        <v>merge_mml_vs_item_comment</v>
      </c>
    </row>
    <row r="100" spans="2:6">
      <c r="B100" s="43" t="s">
        <v>378</v>
      </c>
      <c r="C100" s="43" t="s">
        <v>379</v>
      </c>
      <c r="D100" s="43" t="s">
        <v>180</v>
      </c>
      <c r="E100" s="43" t="str">
        <f t="shared" ref="E100:E101" si="31">B100&amp;"_結合"</f>
        <v>体温表モジュール_バイタルサイン_結合</v>
      </c>
      <c r="F100" s="43" t="str">
        <f t="shared" ref="F100:F101" si="32">SUBSTITUTE(C100,"dwh","merge")</f>
        <v>merge_mml_fs_vitalsign</v>
      </c>
    </row>
    <row r="101" spans="2:6">
      <c r="B101" s="40" t="s">
        <v>380</v>
      </c>
      <c r="C101" s="40" t="s">
        <v>1404</v>
      </c>
      <c r="D101" s="40" t="s">
        <v>180</v>
      </c>
      <c r="E101" s="40" t="str">
        <f t="shared" si="31"/>
        <v>体温表モジュール_記録項目_結合</v>
      </c>
      <c r="F101" s="40" t="str">
        <f t="shared" si="32"/>
        <v>merge_mml_fs_item</v>
      </c>
    </row>
    <row r="102" spans="2:6">
      <c r="B102" s="40" t="s">
        <v>381</v>
      </c>
      <c r="C102" s="40" t="s">
        <v>382</v>
      </c>
    </row>
  </sheetData>
  <autoFilter ref="B2:F102"/>
  <phoneticPr fontId="8"/>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U91"/>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milscm4.merge_receiptd_re</v>
      </c>
    </row>
    <row r="3" spans="1:47" ht="18" thickBot="1">
      <c r="B3" s="9"/>
      <c r="C3" s="9"/>
      <c r="D3" s="9"/>
      <c r="E3" s="9"/>
      <c r="F3" s="9"/>
      <c r="G3" s="9"/>
      <c r="H3" s="9"/>
      <c r="I3" s="9"/>
      <c r="J3" s="9"/>
      <c r="K3" s="9"/>
      <c r="L3" s="9"/>
      <c r="M3" s="10"/>
      <c r="N3" s="9"/>
      <c r="Q3" s="6" t="str">
        <f>"ADD CONSTRAINT "&amp;D$8&amp;"_pkey"</f>
        <v>ADD CONSTRAINT merge_receiptd_re_pkey</v>
      </c>
    </row>
    <row r="4" spans="1:47">
      <c r="B4" s="177" t="s">
        <v>133</v>
      </c>
      <c r="C4" s="178"/>
      <c r="D4" s="179" t="str">
        <f>VLOOKUP(D7,エンティティ一覧!A1:'エンティティ一覧'!AQ10060,13,FALSE)</f>
        <v>ENT_C3_02</v>
      </c>
      <c r="E4" s="180"/>
      <c r="F4" s="180"/>
      <c r="G4" s="180"/>
      <c r="H4" s="180"/>
      <c r="I4" s="180"/>
      <c r="J4" s="180"/>
      <c r="K4" s="180"/>
      <c r="L4" s="180"/>
      <c r="M4" s="181"/>
      <c r="R4" s="6" t="s">
        <v>176</v>
      </c>
    </row>
    <row r="5" spans="1:47">
      <c r="B5" s="161" t="s">
        <v>112</v>
      </c>
      <c r="C5" s="162"/>
      <c r="D5" s="163" t="str">
        <f>VLOOKUP(D7,エンティティ一覧!A1:'エンティティ一覧'!AQ10060,2,FALSE)</f>
        <v>SA_C3</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結合テーブル_DPCレセプト</v>
      </c>
      <c r="E6" s="164"/>
      <c r="F6" s="164"/>
      <c r="G6" s="164"/>
      <c r="H6" s="164"/>
      <c r="I6" s="164"/>
      <c r="J6" s="164"/>
      <c r="K6" s="164"/>
      <c r="L6" s="164"/>
      <c r="M6" s="165"/>
      <c r="T6" s="6" t="s">
        <v>962</v>
      </c>
    </row>
    <row r="7" spans="1:47">
      <c r="B7" s="161" t="s">
        <v>114</v>
      </c>
      <c r="C7" s="162"/>
      <c r="D7" s="163" t="s">
        <v>1087</v>
      </c>
      <c r="E7" s="164"/>
      <c r="F7" s="164"/>
      <c r="G7" s="164"/>
      <c r="H7" s="164"/>
      <c r="I7" s="164"/>
      <c r="J7" s="164"/>
      <c r="K7" s="164"/>
      <c r="L7" s="164"/>
      <c r="M7" s="165"/>
      <c r="T7" s="6" t="s">
        <v>963</v>
      </c>
    </row>
    <row r="8" spans="1:47">
      <c r="B8" s="161" t="s">
        <v>115</v>
      </c>
      <c r="C8" s="162"/>
      <c r="D8" s="163" t="s">
        <v>1088</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二次利用DBのDPCレセプト_レセプト共通レコードテーブルについて、バックアップスキーマを含めて結合する。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milscm4.merge_receiptd_re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milscm4.merge_receiptd_re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milscm4.merge_receiptd_re</v>
      </c>
      <c r="AF12" s="156" t="s">
        <v>480</v>
      </c>
      <c r="AG12" s="156"/>
      <c r="AH12" s="156"/>
      <c r="AJ12" s="6" t="str">
        <f>"INSERT INTO milscm4."&amp;$D$8</f>
        <v>INSERT INTO milscm4.merge_receiptd_re</v>
      </c>
      <c r="AO12" s="6" t="str">
        <f>"INSERT INTO milscm4."&amp;$D$8</f>
        <v>INSERT INTO milscm4.merge_receiptd_re</v>
      </c>
      <c r="AT12" s="6" t="str">
        <f>"INSERT INTO milscm4."&amp;$D$8</f>
        <v>INSERT INTO milscm4.merge_receiptd_re</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76" si="0">IF(L14="○","NOT NULL","")</f>
        <v>NOT NULL</v>
      </c>
      <c r="W14" s="6" t="str">
        <f t="shared" ref="W14:W76" si="1">"-- "&amp;C14</f>
        <v>-- 取込年月</v>
      </c>
      <c r="X14" s="6"/>
      <c r="AF14" s="42"/>
      <c r="AG14" s="42"/>
      <c r="AH14" s="42"/>
      <c r="AK14" s="22" t="str">
        <f t="shared" ref="AK14:AK17" si="2">IF(CHOOSE(MATCH(AK$11,$AF$11:$AH$11,0),$AF14,$AG14,$AH14)="〇",IF($B14&lt;&gt;1,",Null","Null"),IF($B14&lt;&gt;1,","&amp;$D14,$D14))</f>
        <v>torikomi_ym</v>
      </c>
      <c r="AP14" s="22" t="str">
        <f t="shared" ref="AP14:AP45" si="3">IF(CHOOSE(MATCH(AP$11,$AF$11:$AH$11,0),$AF14,$AG14,$AH14)="〇",IF($B14&lt;&gt;1,",Null","Null"),IF($B14&lt;&gt;1,","&amp;"d."&amp;$D14,"d."&amp;$D14))</f>
        <v>d.torikomi_ym</v>
      </c>
      <c r="AU14" s="22" t="str">
        <f t="shared" ref="AU14:AU45" si="4">IF(CHOOSE(MATCH(AU$11,$AF$11:$AH$11,0),$AF14,$AG14,$AH14)="〇",IF($B14&lt;&gt;1,",Null","Null"),IF($B14&lt;&gt;1,","&amp;"d."&amp;$D14,"d."&amp;$D14))</f>
        <v>d.torikomi_ym</v>
      </c>
    </row>
    <row r="15" spans="1:47" s="22" customFormat="1">
      <c r="A15" s="6"/>
      <c r="B15" s="14">
        <f t="shared" ref="B15:B73" si="5">ROW()-13</f>
        <v>2</v>
      </c>
      <c r="C15" s="15" t="s">
        <v>162</v>
      </c>
      <c r="D15" s="15" t="s">
        <v>136</v>
      </c>
      <c r="E15" s="17"/>
      <c r="F15" s="16" t="s">
        <v>129</v>
      </c>
      <c r="G15" s="17">
        <v>10</v>
      </c>
      <c r="H15" s="17" t="str">
        <f t="shared" ref="H15:H76" si="6">IF(F15="フラグ","boolean",IF(F15="文字列","text",IF(F15="整数","integer",IF(F15="実数","numeric",""))))</f>
        <v>integer</v>
      </c>
      <c r="I15" s="17">
        <f t="shared" ref="I15:I76" si="7">IF(H15="boolean",1,IF(H15="text",IF(G15&lt;=126,1+(G15*3),4+(G15*3)),IF(H15="integer",4,IF(H15="numeric",3+CEILING(G15/4*2,2),0))))</f>
        <v>4</v>
      </c>
      <c r="J15" s="18"/>
      <c r="K15" s="21"/>
      <c r="L15" s="19"/>
      <c r="M15" s="20" t="s">
        <v>415</v>
      </c>
      <c r="P15" s="6"/>
      <c r="Q15" s="6"/>
      <c r="R15" s="6"/>
      <c r="S15" s="6" t="str">
        <f t="shared" ref="S15:S76" si="8">IF(B15&lt;&gt;1,","&amp;D15,D15)</f>
        <v>,mil_karute_id</v>
      </c>
      <c r="T15" s="6" t="str">
        <f t="shared" ref="T15:T76" si="9">UPPER(H15)</f>
        <v>INTEGER</v>
      </c>
      <c r="U15" s="6" t="str">
        <f t="shared" ref="U15:U76" si="10">IF(K15&lt;&gt;"","default "&amp;IF(H15="text","'"&amp;K15&amp;"'",K15),"")</f>
        <v/>
      </c>
      <c r="V15" s="6" t="str">
        <f t="shared" si="0"/>
        <v/>
      </c>
      <c r="W15" s="6" t="str">
        <f t="shared" si="1"/>
        <v>-- 千年カルテID</v>
      </c>
      <c r="X15" s="6"/>
      <c r="AF15" s="42"/>
      <c r="AG15" s="42"/>
      <c r="AH15" s="42"/>
      <c r="AK15" s="22" t="str">
        <f t="shared" si="2"/>
        <v>,mil_karute_id</v>
      </c>
      <c r="AP15" s="22" t="str">
        <f t="shared" si="3"/>
        <v>,d.mil_karute_id</v>
      </c>
      <c r="AU15" s="22" t="str">
        <f t="shared" si="4"/>
        <v>,d.mil_karute_id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1089</v>
      </c>
      <c r="P16" s="6"/>
      <c r="Q16" s="6"/>
      <c r="R16" s="6"/>
      <c r="S16" s="6" t="str">
        <f t="shared" si="8"/>
        <v>,facility_id</v>
      </c>
      <c r="T16" s="6" t="str">
        <f t="shared" si="9"/>
        <v>TEXT</v>
      </c>
      <c r="U16" s="6" t="str">
        <f t="shared" si="10"/>
        <v/>
      </c>
      <c r="V16" s="6" t="str">
        <f t="shared" si="0"/>
        <v>NOT NULL</v>
      </c>
      <c r="W16" s="6" t="str">
        <f t="shared" si="1"/>
        <v>-- 施設ID</v>
      </c>
      <c r="X16" s="6"/>
      <c r="AF16" s="42"/>
      <c r="AG16" s="42"/>
      <c r="AH16" s="42"/>
      <c r="AK16" s="22" t="str">
        <f t="shared" si="2"/>
        <v>,facility_id</v>
      </c>
      <c r="AP16" s="22" t="str">
        <f t="shared" si="3"/>
        <v>,d.facility_id</v>
      </c>
      <c r="AU16" s="22" t="str">
        <f t="shared" si="4"/>
        <v>,d.facility_id</v>
      </c>
    </row>
    <row r="17" spans="1:47" s="22" customFormat="1">
      <c r="A17" s="6"/>
      <c r="B17" s="14">
        <f t="shared" si="5"/>
        <v>4</v>
      </c>
      <c r="C17" s="15" t="s">
        <v>813</v>
      </c>
      <c r="D17" s="15" t="s">
        <v>814</v>
      </c>
      <c r="E17" s="17" t="s">
        <v>137</v>
      </c>
      <c r="F17" s="16" t="s">
        <v>183</v>
      </c>
      <c r="G17" s="17">
        <v>6</v>
      </c>
      <c r="H17" s="17" t="str">
        <f t="shared" si="6"/>
        <v>text</v>
      </c>
      <c r="I17" s="17">
        <f t="shared" si="7"/>
        <v>19</v>
      </c>
      <c r="J17" s="18"/>
      <c r="K17" s="21"/>
      <c r="L17" s="19" t="s">
        <v>137</v>
      </c>
      <c r="M17" s="20" t="s">
        <v>942</v>
      </c>
      <c r="P17" s="6"/>
      <c r="Q17" s="6"/>
      <c r="R17" s="6"/>
      <c r="S17" s="6" t="str">
        <f t="shared" si="8"/>
        <v>,seikyu_ym</v>
      </c>
      <c r="T17" s="6" t="str">
        <f t="shared" si="9"/>
        <v>TEXT</v>
      </c>
      <c r="U17" s="6" t="str">
        <f t="shared" si="10"/>
        <v/>
      </c>
      <c r="V17" s="6" t="str">
        <f t="shared" si="0"/>
        <v>NOT NULL</v>
      </c>
      <c r="W17" s="6" t="str">
        <f t="shared" si="1"/>
        <v>-- 請求年月</v>
      </c>
      <c r="X17" s="6"/>
      <c r="AF17" s="42"/>
      <c r="AG17" s="42"/>
      <c r="AH17" s="42"/>
      <c r="AK17" s="22" t="str">
        <f t="shared" si="2"/>
        <v>,seikyu_ym</v>
      </c>
      <c r="AP17" s="22" t="str">
        <f t="shared" si="3"/>
        <v>,d.seikyu_ym</v>
      </c>
      <c r="AU17" s="22" t="str">
        <f t="shared" si="4"/>
        <v>,d.seikyu_ym</v>
      </c>
    </row>
    <row r="18" spans="1:47" s="22" customFormat="1" ht="69.599999999999994">
      <c r="A18" s="6"/>
      <c r="B18" s="14">
        <f>ROW()-13</f>
        <v>5</v>
      </c>
      <c r="C18" s="25" t="s">
        <v>417</v>
      </c>
      <c r="D18" s="25" t="s">
        <v>139</v>
      </c>
      <c r="E18" s="16" t="s">
        <v>137</v>
      </c>
      <c r="F18" s="16" t="s">
        <v>183</v>
      </c>
      <c r="G18" s="16">
        <v>6</v>
      </c>
      <c r="H18" s="17" t="str">
        <f t="shared" si="6"/>
        <v>text</v>
      </c>
      <c r="I18" s="17">
        <f t="shared" si="7"/>
        <v>19</v>
      </c>
      <c r="J18" s="26"/>
      <c r="K18" s="27"/>
      <c r="L18" s="28" t="s">
        <v>137</v>
      </c>
      <c r="M18" s="29" t="s">
        <v>943</v>
      </c>
      <c r="P18" s="6"/>
      <c r="Q18" s="6"/>
      <c r="R18" s="6"/>
      <c r="S18" s="6" t="str">
        <f t="shared" si="8"/>
        <v>,shinryo_ym</v>
      </c>
      <c r="T18" s="6" t="str">
        <f t="shared" si="9"/>
        <v>TEXT</v>
      </c>
      <c r="U18" s="6" t="str">
        <f t="shared" si="10"/>
        <v/>
      </c>
      <c r="V18" s="6" t="str">
        <f t="shared" si="0"/>
        <v>NOT NULL</v>
      </c>
      <c r="W18" s="6" t="str">
        <f t="shared" si="1"/>
        <v>-- 診療年月</v>
      </c>
      <c r="X18" s="6"/>
      <c r="AF18" s="42"/>
      <c r="AG18" s="42"/>
      <c r="AH18" s="42"/>
      <c r="AK18" s="22" t="str">
        <f>IF(CHOOSE(MATCH(AK$11,$AF$11:$AH$11,0),$AF18,$AG18,$AH18)="〇",IF($B18&lt;&gt;1,",Null","Null"),IF($B18&lt;&gt;1,","&amp;$D18,$D18))</f>
        <v>,shinryo_ym</v>
      </c>
      <c r="AP18" s="22" t="str">
        <f t="shared" si="3"/>
        <v>,d.shinryo_ym</v>
      </c>
      <c r="AU18" s="22" t="str">
        <f t="shared" si="4"/>
        <v>,d.shinryo_ym</v>
      </c>
    </row>
    <row r="19" spans="1:47" s="22" customFormat="1">
      <c r="A19" s="6"/>
      <c r="B19" s="14">
        <f t="shared" si="5"/>
        <v>6</v>
      </c>
      <c r="C19" s="15" t="s">
        <v>483</v>
      </c>
      <c r="D19" s="15" t="s">
        <v>160</v>
      </c>
      <c r="E19" s="17"/>
      <c r="F19" s="16" t="s">
        <v>183</v>
      </c>
      <c r="G19" s="17">
        <v>3</v>
      </c>
      <c r="H19" s="17" t="str">
        <f t="shared" si="6"/>
        <v>text</v>
      </c>
      <c r="I19" s="17">
        <f t="shared" si="7"/>
        <v>10</v>
      </c>
      <c r="J19" s="18"/>
      <c r="K19" s="21" t="s">
        <v>944</v>
      </c>
      <c r="L19" s="19" t="s">
        <v>137</v>
      </c>
      <c r="M19" s="20" t="s">
        <v>945</v>
      </c>
      <c r="P19" s="6"/>
      <c r="Q19" s="6"/>
      <c r="R19" s="6"/>
      <c r="S19" s="6" t="str">
        <f t="shared" si="8"/>
        <v>,data_type</v>
      </c>
      <c r="T19" s="6" t="str">
        <f t="shared" si="9"/>
        <v>TEXT</v>
      </c>
      <c r="U19" s="6" t="str">
        <f t="shared" si="10"/>
        <v>default 'RCP'</v>
      </c>
      <c r="V19" s="6" t="str">
        <f t="shared" si="0"/>
        <v>NOT NULL</v>
      </c>
      <c r="W19" s="6" t="str">
        <f t="shared" si="1"/>
        <v>-- データ種別</v>
      </c>
      <c r="X19" s="6"/>
      <c r="AF19" s="42"/>
      <c r="AG19" s="42"/>
      <c r="AH19" s="42"/>
      <c r="AK19" s="22" t="str">
        <f t="shared" ref="AK19:AK76" si="11">IF(CHOOSE(MATCH(AK$11,$AF$11:$AH$11,0),$AF19,$AG19,$AH19)="〇",IF($B19&lt;&gt;1,",Null","Null"),IF($B19&lt;&gt;1,","&amp;$D19,$D19))</f>
        <v>,data_type</v>
      </c>
      <c r="AP19" s="22" t="str">
        <f t="shared" si="3"/>
        <v>,d.data_type</v>
      </c>
      <c r="AU19" s="22" t="str">
        <f t="shared" si="4"/>
        <v>,d.data_type</v>
      </c>
    </row>
    <row r="20" spans="1:47" s="22" customFormat="1">
      <c r="A20" s="6"/>
      <c r="B20" s="14">
        <f t="shared" si="5"/>
        <v>7</v>
      </c>
      <c r="C20" s="25" t="s">
        <v>815</v>
      </c>
      <c r="D20" s="25" t="s">
        <v>816</v>
      </c>
      <c r="E20" s="16" t="s">
        <v>137</v>
      </c>
      <c r="F20" s="16" t="s">
        <v>183</v>
      </c>
      <c r="G20" s="16">
        <v>1</v>
      </c>
      <c r="H20" s="17" t="str">
        <f t="shared" si="6"/>
        <v>text</v>
      </c>
      <c r="I20" s="17">
        <f t="shared" si="7"/>
        <v>4</v>
      </c>
      <c r="J20" s="26"/>
      <c r="K20" s="27"/>
      <c r="L20" s="28" t="s">
        <v>137</v>
      </c>
      <c r="M20" s="29" t="s">
        <v>946</v>
      </c>
      <c r="P20" s="6"/>
      <c r="Q20" s="6"/>
      <c r="R20" s="6"/>
      <c r="S20" s="6" t="str">
        <f t="shared" si="8"/>
        <v>,shinsa_kikan</v>
      </c>
      <c r="T20" s="6" t="str">
        <f t="shared" si="9"/>
        <v>TEXT</v>
      </c>
      <c r="U20" s="6" t="str">
        <f t="shared" si="10"/>
        <v/>
      </c>
      <c r="V20" s="6" t="str">
        <f t="shared" si="0"/>
        <v>NOT NULL</v>
      </c>
      <c r="W20" s="6" t="str">
        <f t="shared" si="1"/>
        <v>-- 審査支払機関</v>
      </c>
      <c r="X20" s="6"/>
      <c r="AF20" s="42"/>
      <c r="AG20" s="42"/>
      <c r="AH20" s="42"/>
      <c r="AK20" s="22" t="str">
        <f t="shared" si="11"/>
        <v>,shinsa_kikan</v>
      </c>
      <c r="AP20" s="22" t="str">
        <f t="shared" si="3"/>
        <v>,d.shinsa_kikan</v>
      </c>
      <c r="AU20" s="22" t="str">
        <f t="shared" si="4"/>
        <v>,d.shinsa_kikan</v>
      </c>
    </row>
    <row r="21" spans="1:47" s="22" customFormat="1">
      <c r="A21" s="6"/>
      <c r="B21" s="14">
        <f t="shared" si="5"/>
        <v>8</v>
      </c>
      <c r="C21" s="15" t="s">
        <v>817</v>
      </c>
      <c r="D21" s="15" t="s">
        <v>818</v>
      </c>
      <c r="E21" s="17"/>
      <c r="F21" s="16" t="s">
        <v>183</v>
      </c>
      <c r="G21" s="17">
        <v>2</v>
      </c>
      <c r="H21" s="17" t="str">
        <f t="shared" si="6"/>
        <v>text</v>
      </c>
      <c r="I21" s="17">
        <f t="shared" si="7"/>
        <v>7</v>
      </c>
      <c r="J21" s="18"/>
      <c r="K21" s="21" t="s">
        <v>947</v>
      </c>
      <c r="L21" s="19" t="s">
        <v>137</v>
      </c>
      <c r="M21" s="20" t="s">
        <v>948</v>
      </c>
      <c r="P21" s="6"/>
      <c r="Q21" s="6"/>
      <c r="R21" s="6"/>
      <c r="S21" s="6" t="str">
        <f t="shared" si="8"/>
        <v>,record_shikibetsu</v>
      </c>
      <c r="T21" s="6" t="str">
        <f t="shared" si="9"/>
        <v>TEXT</v>
      </c>
      <c r="U21" s="6" t="str">
        <f t="shared" si="10"/>
        <v>default 'RE'</v>
      </c>
      <c r="V21" s="6" t="str">
        <f t="shared" si="0"/>
        <v>NOT NULL</v>
      </c>
      <c r="W21" s="6" t="str">
        <f t="shared" si="1"/>
        <v>-- レコード識別情報</v>
      </c>
      <c r="X21" s="6"/>
      <c r="AF21" s="42"/>
      <c r="AG21" s="42"/>
      <c r="AH21" s="42"/>
      <c r="AK21" s="22" t="str">
        <f t="shared" si="11"/>
        <v>,record_shikibetsu</v>
      </c>
      <c r="AP21" s="22" t="str">
        <f t="shared" si="3"/>
        <v>,d.record_shikibetsu</v>
      </c>
      <c r="AU21" s="22" t="str">
        <f t="shared" si="4"/>
        <v>,d.record_shikibetsu</v>
      </c>
    </row>
    <row r="22" spans="1:47" s="22" customFormat="1">
      <c r="A22" s="6"/>
      <c r="B22" s="14">
        <f>ROW()-13</f>
        <v>9</v>
      </c>
      <c r="C22" s="25" t="s">
        <v>819</v>
      </c>
      <c r="D22" s="25" t="s">
        <v>820</v>
      </c>
      <c r="E22" s="16" t="s">
        <v>137</v>
      </c>
      <c r="F22" s="16" t="s">
        <v>129</v>
      </c>
      <c r="G22" s="16">
        <v>6</v>
      </c>
      <c r="H22" s="17" t="str">
        <f t="shared" si="6"/>
        <v>integer</v>
      </c>
      <c r="I22" s="17">
        <f t="shared" si="7"/>
        <v>4</v>
      </c>
      <c r="J22" s="26"/>
      <c r="K22" s="27"/>
      <c r="L22" s="28" t="s">
        <v>137</v>
      </c>
      <c r="M22" s="29" t="s">
        <v>949</v>
      </c>
      <c r="P22" s="6"/>
      <c r="Q22" s="6"/>
      <c r="R22" s="6"/>
      <c r="S22" s="6" t="str">
        <f t="shared" si="8"/>
        <v>,receipt_no</v>
      </c>
      <c r="T22" s="6" t="str">
        <f t="shared" si="9"/>
        <v>INTEGER</v>
      </c>
      <c r="U22" s="6" t="str">
        <f t="shared" si="10"/>
        <v/>
      </c>
      <c r="V22" s="6" t="str">
        <f t="shared" si="0"/>
        <v>NOT NULL</v>
      </c>
      <c r="W22" s="6" t="str">
        <f t="shared" si="1"/>
        <v>-- レセプト番号</v>
      </c>
      <c r="X22" s="6"/>
      <c r="AF22" s="42"/>
      <c r="AG22" s="42"/>
      <c r="AH22" s="42"/>
      <c r="AK22" s="22" t="str">
        <f t="shared" si="11"/>
        <v>,receipt_no</v>
      </c>
      <c r="AP22" s="22" t="str">
        <f t="shared" si="3"/>
        <v>,d.receipt_no</v>
      </c>
      <c r="AU22" s="22" t="str">
        <f t="shared" si="4"/>
        <v>,d.receipt_no</v>
      </c>
    </row>
    <row r="23" spans="1:47" s="22" customFormat="1">
      <c r="A23" s="6"/>
      <c r="B23" s="14">
        <f t="shared" si="5"/>
        <v>10</v>
      </c>
      <c r="C23" s="15" t="s">
        <v>821</v>
      </c>
      <c r="D23" s="15" t="s">
        <v>822</v>
      </c>
      <c r="E23" s="17" t="s">
        <v>137</v>
      </c>
      <c r="F23" s="16" t="s">
        <v>129</v>
      </c>
      <c r="G23" s="17">
        <v>10</v>
      </c>
      <c r="H23" s="17" t="str">
        <f t="shared" si="6"/>
        <v>integer</v>
      </c>
      <c r="I23" s="17">
        <f t="shared" si="7"/>
        <v>4</v>
      </c>
      <c r="J23" s="18"/>
      <c r="K23" s="21"/>
      <c r="L23" s="19" t="s">
        <v>137</v>
      </c>
      <c r="M23" s="20" t="s">
        <v>1090</v>
      </c>
      <c r="P23" s="6"/>
      <c r="Q23" s="6"/>
      <c r="R23" s="6"/>
      <c r="S23" s="6" t="str">
        <f t="shared" si="8"/>
        <v>,gyo_no</v>
      </c>
      <c r="T23" s="6" t="str">
        <f t="shared" si="9"/>
        <v>INTEGER</v>
      </c>
      <c r="U23" s="6" t="str">
        <f t="shared" si="10"/>
        <v/>
      </c>
      <c r="V23" s="6" t="str">
        <f t="shared" si="0"/>
        <v>NOT NULL</v>
      </c>
      <c r="W23" s="6" t="str">
        <f t="shared" si="1"/>
        <v>-- 行番号</v>
      </c>
      <c r="X23" s="6"/>
      <c r="AF23" s="42"/>
      <c r="AG23" s="42"/>
      <c r="AH23" s="42"/>
      <c r="AK23" s="22" t="str">
        <f t="shared" si="11"/>
        <v>,gyo_no</v>
      </c>
      <c r="AP23" s="22" t="str">
        <f t="shared" si="3"/>
        <v>,d.gyo_no</v>
      </c>
      <c r="AU23" s="22" t="str">
        <f t="shared" si="4"/>
        <v>,d.gyo_no</v>
      </c>
    </row>
    <row r="24" spans="1:47" s="22" customFormat="1">
      <c r="A24" s="6"/>
      <c r="B24" s="14">
        <f t="shared" si="5"/>
        <v>11</v>
      </c>
      <c r="C24" s="25" t="s">
        <v>823</v>
      </c>
      <c r="D24" s="25" t="s">
        <v>824</v>
      </c>
      <c r="E24" s="16"/>
      <c r="F24" s="16" t="s">
        <v>183</v>
      </c>
      <c r="G24" s="16">
        <v>20</v>
      </c>
      <c r="H24" s="17" t="str">
        <f t="shared" si="6"/>
        <v>text</v>
      </c>
      <c r="I24" s="17">
        <f t="shared" si="7"/>
        <v>61</v>
      </c>
      <c r="J24" s="26"/>
      <c r="K24" s="27"/>
      <c r="L24" s="28"/>
      <c r="M24" s="29" t="s">
        <v>951</v>
      </c>
      <c r="P24" s="6"/>
      <c r="Q24" s="6"/>
      <c r="R24" s="6"/>
      <c r="S24" s="6" t="str">
        <f t="shared" si="8"/>
        <v>,karute_no</v>
      </c>
      <c r="T24" s="6" t="str">
        <f t="shared" si="9"/>
        <v>TEXT</v>
      </c>
      <c r="U24" s="6" t="str">
        <f t="shared" si="10"/>
        <v/>
      </c>
      <c r="V24" s="6" t="str">
        <f t="shared" si="0"/>
        <v/>
      </c>
      <c r="W24" s="6" t="str">
        <f t="shared" si="1"/>
        <v>-- カルテ番号等</v>
      </c>
      <c r="X24" s="6"/>
      <c r="AF24" s="42"/>
      <c r="AG24" s="42"/>
      <c r="AH24" s="42"/>
      <c r="AK24" s="22" t="str">
        <f t="shared" si="11"/>
        <v>,karute_no</v>
      </c>
      <c r="AP24" s="22" t="str">
        <f t="shared" si="3"/>
        <v>,d.karute_no</v>
      </c>
      <c r="AU24" s="22" t="str">
        <f t="shared" si="4"/>
        <v>,d.karute_no</v>
      </c>
    </row>
    <row r="25" spans="1:47" s="22" customFormat="1">
      <c r="A25" s="6"/>
      <c r="B25" s="14">
        <f t="shared" si="5"/>
        <v>12</v>
      </c>
      <c r="C25" s="15" t="s">
        <v>1091</v>
      </c>
      <c r="D25" s="15" t="s">
        <v>1092</v>
      </c>
      <c r="E25" s="17"/>
      <c r="F25" s="16" t="s">
        <v>183</v>
      </c>
      <c r="G25" s="17">
        <v>1</v>
      </c>
      <c r="H25" s="17" t="str">
        <f t="shared" si="6"/>
        <v>text</v>
      </c>
      <c r="I25" s="17">
        <f t="shared" si="7"/>
        <v>4</v>
      </c>
      <c r="J25" s="18"/>
      <c r="K25" s="21"/>
      <c r="L25" s="19"/>
      <c r="M25" s="20"/>
      <c r="P25" s="6"/>
      <c r="Q25" s="6"/>
      <c r="R25" s="6"/>
      <c r="S25" s="6" t="str">
        <f t="shared" si="8"/>
        <v>,receipt_sokatsu_kubun</v>
      </c>
      <c r="T25" s="6" t="str">
        <f t="shared" si="9"/>
        <v>TEXT</v>
      </c>
      <c r="U25" s="6" t="str">
        <f t="shared" si="10"/>
        <v/>
      </c>
      <c r="V25" s="6" t="str">
        <f t="shared" si="0"/>
        <v/>
      </c>
      <c r="W25" s="6" t="str">
        <f t="shared" si="1"/>
        <v>-- レセプト総括区分</v>
      </c>
      <c r="X25" s="6"/>
      <c r="AF25" s="42"/>
      <c r="AG25" s="42"/>
      <c r="AH25" s="42"/>
      <c r="AK25" s="22" t="str">
        <f t="shared" si="11"/>
        <v>,receipt_sokatsu_kubun</v>
      </c>
      <c r="AP25" s="22" t="str">
        <f t="shared" si="3"/>
        <v>,d.receipt_sokatsu_kubun</v>
      </c>
      <c r="AU25" s="22" t="str">
        <f t="shared" si="4"/>
        <v>,d.receipt_sokatsu_kubun</v>
      </c>
    </row>
    <row r="26" spans="1:47" s="22" customFormat="1">
      <c r="A26" s="6"/>
      <c r="B26" s="14">
        <f>ROW()-13</f>
        <v>13</v>
      </c>
      <c r="C26" s="25" t="s">
        <v>825</v>
      </c>
      <c r="D26" s="25" t="s">
        <v>826</v>
      </c>
      <c r="E26" s="16"/>
      <c r="F26" s="16" t="s">
        <v>183</v>
      </c>
      <c r="G26" s="16">
        <v>4</v>
      </c>
      <c r="H26" s="17" t="str">
        <f t="shared" si="6"/>
        <v>text</v>
      </c>
      <c r="I26" s="17">
        <f t="shared" si="7"/>
        <v>13</v>
      </c>
      <c r="J26" s="26"/>
      <c r="K26" s="27"/>
      <c r="L26" s="28"/>
      <c r="M26" s="29"/>
      <c r="P26" s="6"/>
      <c r="Q26" s="6"/>
      <c r="R26" s="6"/>
      <c r="S26" s="6" t="str">
        <f t="shared" si="8"/>
        <v>,receipt_type</v>
      </c>
      <c r="T26" s="6" t="str">
        <f t="shared" si="9"/>
        <v>TEXT</v>
      </c>
      <c r="U26" s="6" t="str">
        <f t="shared" si="10"/>
        <v/>
      </c>
      <c r="V26" s="6" t="str">
        <f t="shared" si="0"/>
        <v/>
      </c>
      <c r="W26" s="6" t="str">
        <f t="shared" si="1"/>
        <v>-- レセプト種別</v>
      </c>
      <c r="X26" s="6"/>
      <c r="AF26" s="42"/>
      <c r="AG26" s="42"/>
      <c r="AH26" s="42"/>
      <c r="AK26" s="22" t="str">
        <f t="shared" si="11"/>
        <v>,receipt_type</v>
      </c>
      <c r="AP26" s="22" t="str">
        <f t="shared" si="3"/>
        <v>,d.receipt_type</v>
      </c>
      <c r="AU26" s="22" t="str">
        <f t="shared" si="4"/>
        <v>,d.receipt_type</v>
      </c>
    </row>
    <row r="27" spans="1:47" s="22" customFormat="1">
      <c r="A27" s="6"/>
      <c r="B27" s="14">
        <f t="shared" si="5"/>
        <v>14</v>
      </c>
      <c r="C27" s="15" t="s">
        <v>827</v>
      </c>
      <c r="D27" s="15" t="s">
        <v>828</v>
      </c>
      <c r="E27" s="17"/>
      <c r="F27" s="16" t="s">
        <v>183</v>
      </c>
      <c r="G27" s="17">
        <v>40</v>
      </c>
      <c r="H27" s="17" t="str">
        <f t="shared" si="6"/>
        <v>text</v>
      </c>
      <c r="I27" s="17">
        <f t="shared" si="7"/>
        <v>121</v>
      </c>
      <c r="J27" s="18"/>
      <c r="K27" s="21"/>
      <c r="L27" s="19"/>
      <c r="M27" s="20" t="s">
        <v>952</v>
      </c>
      <c r="P27" s="6"/>
      <c r="Q27" s="6"/>
      <c r="R27" s="6"/>
      <c r="S27" s="6" t="str">
        <f t="shared" si="8"/>
        <v>,name</v>
      </c>
      <c r="T27" s="6" t="str">
        <f t="shared" si="9"/>
        <v>TEXT</v>
      </c>
      <c r="U27" s="6" t="str">
        <f t="shared" si="10"/>
        <v/>
      </c>
      <c r="V27" s="6" t="str">
        <f t="shared" si="0"/>
        <v/>
      </c>
      <c r="W27" s="6" t="str">
        <f t="shared" si="1"/>
        <v>-- 氏名</v>
      </c>
      <c r="X27" s="6"/>
      <c r="AF27" s="42"/>
      <c r="AG27" s="42"/>
      <c r="AH27" s="42"/>
      <c r="AK27" s="22" t="str">
        <f t="shared" si="11"/>
        <v>,name</v>
      </c>
      <c r="AP27" s="22" t="str">
        <f t="shared" si="3"/>
        <v>,d.name</v>
      </c>
      <c r="AU27" s="22" t="str">
        <f t="shared" si="4"/>
        <v>,d.name</v>
      </c>
    </row>
    <row r="28" spans="1:47" s="22" customFormat="1">
      <c r="A28" s="6"/>
      <c r="B28" s="14">
        <f t="shared" si="5"/>
        <v>15</v>
      </c>
      <c r="C28" s="15" t="s">
        <v>829</v>
      </c>
      <c r="D28" s="15" t="s">
        <v>830</v>
      </c>
      <c r="E28" s="17"/>
      <c r="F28" s="16" t="s">
        <v>183</v>
      </c>
      <c r="G28" s="17">
        <v>1</v>
      </c>
      <c r="H28" s="17" t="str">
        <f t="shared" si="6"/>
        <v>text</v>
      </c>
      <c r="I28" s="17">
        <f t="shared" si="7"/>
        <v>4</v>
      </c>
      <c r="J28" s="18"/>
      <c r="K28" s="21"/>
      <c r="L28" s="19"/>
      <c r="M28" s="20" t="s">
        <v>771</v>
      </c>
      <c r="P28" s="6"/>
      <c r="Q28" s="6"/>
      <c r="R28" s="6"/>
      <c r="S28" s="6" t="str">
        <f t="shared" si="8"/>
        <v>,sex_kubun</v>
      </c>
      <c r="T28" s="6" t="str">
        <f t="shared" si="9"/>
        <v>TEXT</v>
      </c>
      <c r="U28" s="6" t="str">
        <f t="shared" si="10"/>
        <v/>
      </c>
      <c r="V28" s="6" t="str">
        <f t="shared" si="0"/>
        <v/>
      </c>
      <c r="W28" s="6" t="str">
        <f t="shared" si="1"/>
        <v>-- 男女区分</v>
      </c>
      <c r="X28" s="6"/>
      <c r="AF28" s="42"/>
      <c r="AG28" s="42"/>
      <c r="AH28" s="42"/>
      <c r="AK28" s="22" t="str">
        <f t="shared" si="11"/>
        <v>,sex_kubun</v>
      </c>
      <c r="AP28" s="22" t="str">
        <f t="shared" si="3"/>
        <v>,d.sex_kubun</v>
      </c>
      <c r="AU28" s="22" t="str">
        <f t="shared" si="4"/>
        <v>,d.sex_kubun</v>
      </c>
    </row>
    <row r="29" spans="1:47" s="22" customFormat="1" ht="87">
      <c r="A29" s="6"/>
      <c r="B29" s="14">
        <f t="shared" si="5"/>
        <v>16</v>
      </c>
      <c r="C29" s="25" t="s">
        <v>527</v>
      </c>
      <c r="D29" s="25" t="s">
        <v>528</v>
      </c>
      <c r="E29" s="16"/>
      <c r="F29" s="16" t="s">
        <v>183</v>
      </c>
      <c r="G29" s="16">
        <v>8</v>
      </c>
      <c r="H29" s="17" t="str">
        <f t="shared" si="6"/>
        <v>text</v>
      </c>
      <c r="I29" s="17">
        <f t="shared" si="7"/>
        <v>25</v>
      </c>
      <c r="J29" s="26"/>
      <c r="K29" s="27"/>
      <c r="L29" s="28"/>
      <c r="M29" s="29" t="s">
        <v>1086</v>
      </c>
      <c r="P29" s="6"/>
      <c r="Q29" s="6"/>
      <c r="R29" s="6"/>
      <c r="S29" s="6" t="str">
        <f t="shared" si="8"/>
        <v>,birthday</v>
      </c>
      <c r="T29" s="6" t="str">
        <f t="shared" si="9"/>
        <v>TEXT</v>
      </c>
      <c r="U29" s="6" t="str">
        <f t="shared" si="10"/>
        <v/>
      </c>
      <c r="V29" s="6" t="str">
        <f t="shared" si="0"/>
        <v/>
      </c>
      <c r="W29" s="6" t="str">
        <f t="shared" si="1"/>
        <v>-- 生年月日</v>
      </c>
      <c r="X29" s="6"/>
      <c r="AF29" s="42"/>
      <c r="AG29" s="42"/>
      <c r="AH29" s="42"/>
      <c r="AK29" s="22" t="str">
        <f t="shared" si="11"/>
        <v>,birthday</v>
      </c>
      <c r="AP29" s="22" t="str">
        <f t="shared" si="3"/>
        <v>,d.birthday</v>
      </c>
      <c r="AU29" s="22" t="str">
        <f t="shared" si="4"/>
        <v>,d.birthday</v>
      </c>
    </row>
    <row r="30" spans="1:47" s="22" customFormat="1">
      <c r="A30" s="6"/>
      <c r="B30" s="14">
        <f t="shared" si="5"/>
        <v>17</v>
      </c>
      <c r="C30" s="15" t="s">
        <v>831</v>
      </c>
      <c r="D30" s="15" t="s">
        <v>832</v>
      </c>
      <c r="E30" s="17"/>
      <c r="F30" s="16" t="s">
        <v>129</v>
      </c>
      <c r="G30" s="17">
        <v>3</v>
      </c>
      <c r="H30" s="17" t="str">
        <f t="shared" si="6"/>
        <v>integer</v>
      </c>
      <c r="I30" s="17">
        <f t="shared" si="7"/>
        <v>4</v>
      </c>
      <c r="J30" s="18"/>
      <c r="K30" s="21"/>
      <c r="L30" s="19"/>
      <c r="M30" s="20"/>
      <c r="P30" s="6"/>
      <c r="Q30" s="6"/>
      <c r="R30" s="6"/>
      <c r="S30" s="6" t="str">
        <f t="shared" si="8"/>
        <v>,kyufu_wariai</v>
      </c>
      <c r="T30" s="6" t="str">
        <f t="shared" si="9"/>
        <v>INTEGER</v>
      </c>
      <c r="U30" s="6" t="str">
        <f t="shared" si="10"/>
        <v/>
      </c>
      <c r="V30" s="6" t="str">
        <f t="shared" si="0"/>
        <v/>
      </c>
      <c r="W30" s="6" t="str">
        <f t="shared" si="1"/>
        <v>-- 給付割合</v>
      </c>
      <c r="X30" s="6"/>
      <c r="AF30" s="42"/>
      <c r="AG30" s="42"/>
      <c r="AH30" s="42"/>
      <c r="AK30" s="22" t="str">
        <f t="shared" si="11"/>
        <v>,kyufu_wariai</v>
      </c>
      <c r="AP30" s="22" t="str">
        <f t="shared" si="3"/>
        <v>,d.kyufu_wariai</v>
      </c>
      <c r="AU30" s="22" t="str">
        <f t="shared" si="4"/>
        <v>,d.kyufu_wariai</v>
      </c>
    </row>
    <row r="31" spans="1:47" s="22" customFormat="1" ht="69.599999999999994">
      <c r="A31" s="6"/>
      <c r="B31" s="14">
        <f>ROW()-13</f>
        <v>18</v>
      </c>
      <c r="C31" s="25" t="s">
        <v>485</v>
      </c>
      <c r="D31" s="25" t="s">
        <v>141</v>
      </c>
      <c r="E31" s="16"/>
      <c r="F31" s="16" t="s">
        <v>183</v>
      </c>
      <c r="G31" s="16">
        <v>8</v>
      </c>
      <c r="H31" s="17" t="str">
        <f t="shared" si="6"/>
        <v>text</v>
      </c>
      <c r="I31" s="17">
        <f t="shared" si="7"/>
        <v>25</v>
      </c>
      <c r="J31" s="26"/>
      <c r="K31" s="27"/>
      <c r="L31" s="28"/>
      <c r="M31" s="29" t="s">
        <v>954</v>
      </c>
      <c r="P31" s="6"/>
      <c r="Q31" s="6"/>
      <c r="R31" s="6"/>
      <c r="S31" s="6" t="str">
        <f t="shared" si="8"/>
        <v>,nyuin_ymd</v>
      </c>
      <c r="T31" s="6" t="str">
        <f t="shared" si="9"/>
        <v>TEXT</v>
      </c>
      <c r="U31" s="6" t="str">
        <f t="shared" si="10"/>
        <v/>
      </c>
      <c r="V31" s="6" t="str">
        <f t="shared" si="0"/>
        <v/>
      </c>
      <c r="W31" s="6" t="str">
        <f t="shared" si="1"/>
        <v>-- 入院年月日</v>
      </c>
      <c r="X31" s="6"/>
      <c r="AF31" s="42"/>
      <c r="AG31" s="42"/>
      <c r="AH31" s="42"/>
      <c r="AK31" s="22" t="str">
        <f t="shared" si="11"/>
        <v>,nyuin_ymd</v>
      </c>
      <c r="AP31" s="22" t="str">
        <f t="shared" si="3"/>
        <v>,d.nyuin_ymd</v>
      </c>
      <c r="AU31" s="22" t="str">
        <f t="shared" si="4"/>
        <v>,d.nyuin_ymd</v>
      </c>
    </row>
    <row r="32" spans="1:47" s="22" customFormat="1">
      <c r="A32" s="6"/>
      <c r="B32" s="14">
        <f t="shared" si="5"/>
        <v>19</v>
      </c>
      <c r="C32" s="15" t="s">
        <v>833</v>
      </c>
      <c r="D32" s="15" t="s">
        <v>834</v>
      </c>
      <c r="E32" s="17"/>
      <c r="F32" s="16" t="s">
        <v>183</v>
      </c>
      <c r="G32" s="17">
        <v>2</v>
      </c>
      <c r="H32" s="17" t="str">
        <f t="shared" si="6"/>
        <v>text</v>
      </c>
      <c r="I32" s="17">
        <f t="shared" si="7"/>
        <v>7</v>
      </c>
      <c r="J32" s="18"/>
      <c r="K32" s="21"/>
      <c r="L32" s="19"/>
      <c r="M32" s="20" t="s">
        <v>955</v>
      </c>
      <c r="P32" s="6"/>
      <c r="Q32" s="6"/>
      <c r="R32" s="6"/>
      <c r="S32" s="6" t="str">
        <f t="shared" si="8"/>
        <v>,ward_kubun1</v>
      </c>
      <c r="T32" s="6" t="str">
        <f t="shared" si="9"/>
        <v>TEXT</v>
      </c>
      <c r="U32" s="6" t="str">
        <f t="shared" si="10"/>
        <v/>
      </c>
      <c r="V32" s="6" t="str">
        <f t="shared" si="0"/>
        <v/>
      </c>
      <c r="W32" s="6" t="str">
        <f t="shared" si="1"/>
        <v>-- 病棟区分1</v>
      </c>
      <c r="X32" s="6"/>
      <c r="AF32" s="42"/>
      <c r="AG32" s="42"/>
      <c r="AH32" s="42"/>
      <c r="AK32" s="22" t="str">
        <f t="shared" si="11"/>
        <v>,ward_kubun1</v>
      </c>
      <c r="AP32" s="22" t="str">
        <f t="shared" si="3"/>
        <v>,d.ward_kubun1</v>
      </c>
      <c r="AU32" s="22" t="str">
        <f t="shared" si="4"/>
        <v>,d.ward_kubun1</v>
      </c>
    </row>
    <row r="33" spans="1:47" s="22" customFormat="1">
      <c r="A33" s="6"/>
      <c r="B33" s="14">
        <f t="shared" si="5"/>
        <v>20</v>
      </c>
      <c r="C33" s="25" t="s">
        <v>835</v>
      </c>
      <c r="D33" s="25" t="s">
        <v>836</v>
      </c>
      <c r="E33" s="16"/>
      <c r="F33" s="16" t="s">
        <v>183</v>
      </c>
      <c r="G33" s="16">
        <v>2</v>
      </c>
      <c r="H33" s="17" t="str">
        <f t="shared" si="6"/>
        <v>text</v>
      </c>
      <c r="I33" s="17">
        <f t="shared" si="7"/>
        <v>7</v>
      </c>
      <c r="J33" s="26"/>
      <c r="K33" s="27"/>
      <c r="L33" s="28"/>
      <c r="M33" s="29"/>
      <c r="P33" s="6"/>
      <c r="Q33" s="6"/>
      <c r="R33" s="6"/>
      <c r="S33" s="6" t="str">
        <f t="shared" si="8"/>
        <v>,ward_kubun2</v>
      </c>
      <c r="T33" s="6" t="str">
        <f t="shared" si="9"/>
        <v>TEXT</v>
      </c>
      <c r="U33" s="6" t="str">
        <f t="shared" si="10"/>
        <v/>
      </c>
      <c r="V33" s="6" t="str">
        <f t="shared" si="0"/>
        <v/>
      </c>
      <c r="W33" s="6" t="str">
        <f t="shared" si="1"/>
        <v>-- 病棟区分2</v>
      </c>
      <c r="X33" s="6"/>
      <c r="AF33" s="42"/>
      <c r="AG33" s="42"/>
      <c r="AH33" s="42"/>
      <c r="AK33" s="22" t="str">
        <f t="shared" si="11"/>
        <v>,ward_kubun2</v>
      </c>
      <c r="AP33" s="22" t="str">
        <f t="shared" si="3"/>
        <v>,d.ward_kubun2</v>
      </c>
      <c r="AU33" s="22" t="str">
        <f t="shared" si="4"/>
        <v>,d.ward_kubun2</v>
      </c>
    </row>
    <row r="34" spans="1:47" s="22" customFormat="1">
      <c r="A34" s="6"/>
      <c r="B34" s="14">
        <f t="shared" si="5"/>
        <v>21</v>
      </c>
      <c r="C34" s="15" t="s">
        <v>837</v>
      </c>
      <c r="D34" s="15" t="s">
        <v>838</v>
      </c>
      <c r="E34" s="17"/>
      <c r="F34" s="16" t="s">
        <v>183</v>
      </c>
      <c r="G34" s="17">
        <v>2</v>
      </c>
      <c r="H34" s="17" t="str">
        <f t="shared" si="6"/>
        <v>text</v>
      </c>
      <c r="I34" s="17">
        <f t="shared" si="7"/>
        <v>7</v>
      </c>
      <c r="J34" s="18"/>
      <c r="K34" s="21"/>
      <c r="L34" s="19"/>
      <c r="M34" s="20"/>
      <c r="P34" s="6"/>
      <c r="Q34" s="6"/>
      <c r="R34" s="6"/>
      <c r="S34" s="6" t="str">
        <f t="shared" si="8"/>
        <v>,ward_kubun3</v>
      </c>
      <c r="T34" s="6" t="str">
        <f t="shared" si="9"/>
        <v>TEXT</v>
      </c>
      <c r="U34" s="6" t="str">
        <f t="shared" si="10"/>
        <v/>
      </c>
      <c r="V34" s="6" t="str">
        <f t="shared" si="0"/>
        <v/>
      </c>
      <c r="W34" s="6" t="str">
        <f t="shared" si="1"/>
        <v>-- 病棟区分3</v>
      </c>
      <c r="X34" s="6"/>
      <c r="AF34" s="42"/>
      <c r="AG34" s="42"/>
      <c r="AH34" s="42"/>
      <c r="AK34" s="22" t="str">
        <f t="shared" si="11"/>
        <v>,ward_kubun3</v>
      </c>
      <c r="AP34" s="22" t="str">
        <f t="shared" si="3"/>
        <v>,d.ward_kubun3</v>
      </c>
      <c r="AU34" s="22" t="str">
        <f t="shared" si="4"/>
        <v>,d.ward_kubun3</v>
      </c>
    </row>
    <row r="35" spans="1:47" s="22" customFormat="1">
      <c r="A35" s="6"/>
      <c r="B35" s="14">
        <f>ROW()-13</f>
        <v>22</v>
      </c>
      <c r="C35" s="25" t="s">
        <v>839</v>
      </c>
      <c r="D35" s="25" t="s">
        <v>840</v>
      </c>
      <c r="E35" s="16"/>
      <c r="F35" s="16" t="s">
        <v>183</v>
      </c>
      <c r="G35" s="16">
        <v>2</v>
      </c>
      <c r="H35" s="17" t="str">
        <f t="shared" si="6"/>
        <v>text</v>
      </c>
      <c r="I35" s="17">
        <f t="shared" si="7"/>
        <v>7</v>
      </c>
      <c r="J35" s="26"/>
      <c r="K35" s="27"/>
      <c r="L35" s="28"/>
      <c r="M35" s="29"/>
      <c r="P35" s="6"/>
      <c r="Q35" s="6"/>
      <c r="R35" s="6"/>
      <c r="S35" s="6" t="str">
        <f t="shared" si="8"/>
        <v>,ward_kubun4</v>
      </c>
      <c r="T35" s="6" t="str">
        <f t="shared" si="9"/>
        <v>TEXT</v>
      </c>
      <c r="U35" s="6" t="str">
        <f t="shared" si="10"/>
        <v/>
      </c>
      <c r="V35" s="6" t="str">
        <f t="shared" si="0"/>
        <v/>
      </c>
      <c r="W35" s="6" t="str">
        <f t="shared" si="1"/>
        <v>-- 病棟区分4</v>
      </c>
      <c r="X35" s="6"/>
      <c r="AF35" s="42"/>
      <c r="AG35" s="42"/>
      <c r="AH35" s="42"/>
      <c r="AK35" s="22" t="str">
        <f t="shared" si="11"/>
        <v>,ward_kubun4</v>
      </c>
      <c r="AP35" s="22" t="str">
        <f t="shared" si="3"/>
        <v>,d.ward_kubun4</v>
      </c>
      <c r="AU35" s="22" t="str">
        <f t="shared" si="4"/>
        <v>,d.ward_kubun4</v>
      </c>
    </row>
    <row r="36" spans="1:47" s="22" customFormat="1" ht="30">
      <c r="A36" s="6"/>
      <c r="B36" s="14">
        <f t="shared" si="5"/>
        <v>23</v>
      </c>
      <c r="C36" s="15" t="s">
        <v>841</v>
      </c>
      <c r="D36" s="15" t="s">
        <v>842</v>
      </c>
      <c r="E36" s="17"/>
      <c r="F36" s="16" t="s">
        <v>183</v>
      </c>
      <c r="G36" s="17">
        <v>1</v>
      </c>
      <c r="H36" s="17" t="str">
        <f t="shared" si="6"/>
        <v>text</v>
      </c>
      <c r="I36" s="17">
        <f t="shared" si="7"/>
        <v>4</v>
      </c>
      <c r="J36" s="18"/>
      <c r="K36" s="21"/>
      <c r="L36" s="19"/>
      <c r="M36" s="20"/>
      <c r="P36" s="6"/>
      <c r="Q36" s="6"/>
      <c r="R36" s="6"/>
      <c r="S36" s="6" t="str">
        <f t="shared" si="8"/>
        <v>,ichibu_futankin_kubun</v>
      </c>
      <c r="T36" s="6" t="str">
        <f t="shared" si="9"/>
        <v>TEXT</v>
      </c>
      <c r="U36" s="6" t="str">
        <f t="shared" si="10"/>
        <v/>
      </c>
      <c r="V36" s="6" t="str">
        <f t="shared" si="0"/>
        <v/>
      </c>
      <c r="W36" s="6" t="str">
        <f t="shared" si="1"/>
        <v>-- 一部負担金・食事療養費・生活療養費標準負担額区分</v>
      </c>
      <c r="X36" s="6"/>
      <c r="AF36" s="42"/>
      <c r="AG36" s="42"/>
      <c r="AH36" s="42"/>
      <c r="AK36" s="22" t="str">
        <f t="shared" si="11"/>
        <v>,ichibu_futankin_kubun</v>
      </c>
      <c r="AP36" s="22" t="str">
        <f t="shared" si="3"/>
        <v>,d.ichibu_futankin_kubun</v>
      </c>
      <c r="AU36" s="22" t="str">
        <f t="shared" si="4"/>
        <v>,d.ichibu_futankin_kubun</v>
      </c>
    </row>
    <row r="37" spans="1:47" s="22" customFormat="1">
      <c r="A37" s="6"/>
      <c r="B37" s="14">
        <f t="shared" si="5"/>
        <v>24</v>
      </c>
      <c r="C37" s="25" t="s">
        <v>843</v>
      </c>
      <c r="D37" s="25" t="s">
        <v>844</v>
      </c>
      <c r="E37" s="16"/>
      <c r="F37" s="16" t="s">
        <v>183</v>
      </c>
      <c r="G37" s="16">
        <v>2</v>
      </c>
      <c r="H37" s="17" t="str">
        <f t="shared" si="6"/>
        <v>text</v>
      </c>
      <c r="I37" s="17">
        <f t="shared" si="7"/>
        <v>7</v>
      </c>
      <c r="J37" s="26"/>
      <c r="K37" s="27"/>
      <c r="L37" s="28"/>
      <c r="M37" s="29" t="s">
        <v>956</v>
      </c>
      <c r="P37" s="6"/>
      <c r="Q37" s="6"/>
      <c r="R37" s="6"/>
      <c r="S37" s="6" t="str">
        <f t="shared" si="8"/>
        <v>,receipt_tokki_code1</v>
      </c>
      <c r="T37" s="6" t="str">
        <f t="shared" si="9"/>
        <v>TEXT</v>
      </c>
      <c r="U37" s="6" t="str">
        <f t="shared" si="10"/>
        <v/>
      </c>
      <c r="V37" s="6" t="str">
        <f t="shared" si="0"/>
        <v/>
      </c>
      <c r="W37" s="6" t="str">
        <f t="shared" si="1"/>
        <v>-- レセプト特記事項1</v>
      </c>
      <c r="X37" s="6"/>
      <c r="AF37" s="42"/>
      <c r="AG37" s="42"/>
      <c r="AH37" s="42"/>
      <c r="AK37" s="22" t="str">
        <f t="shared" si="11"/>
        <v>,receipt_tokki_code1</v>
      </c>
      <c r="AP37" s="22" t="str">
        <f t="shared" si="3"/>
        <v>,d.receipt_tokki_code1</v>
      </c>
      <c r="AU37" s="22" t="str">
        <f t="shared" si="4"/>
        <v>,d.receipt_tokki_code1</v>
      </c>
    </row>
    <row r="38" spans="1:47" s="22" customFormat="1">
      <c r="A38" s="6"/>
      <c r="B38" s="14">
        <f t="shared" si="5"/>
        <v>25</v>
      </c>
      <c r="C38" s="15" t="s">
        <v>845</v>
      </c>
      <c r="D38" s="15" t="s">
        <v>846</v>
      </c>
      <c r="E38" s="17"/>
      <c r="F38" s="16" t="s">
        <v>183</v>
      </c>
      <c r="G38" s="17">
        <v>2</v>
      </c>
      <c r="H38" s="17" t="str">
        <f t="shared" si="6"/>
        <v>text</v>
      </c>
      <c r="I38" s="17">
        <f t="shared" si="7"/>
        <v>7</v>
      </c>
      <c r="J38" s="18"/>
      <c r="K38" s="21"/>
      <c r="L38" s="19"/>
      <c r="M38" s="20"/>
      <c r="P38" s="6"/>
      <c r="Q38" s="6"/>
      <c r="R38" s="6"/>
      <c r="S38" s="6" t="str">
        <f t="shared" si="8"/>
        <v>,receipt_tokki_code2</v>
      </c>
      <c r="T38" s="6" t="str">
        <f t="shared" si="9"/>
        <v>TEXT</v>
      </c>
      <c r="U38" s="6" t="str">
        <f t="shared" si="10"/>
        <v/>
      </c>
      <c r="V38" s="6" t="str">
        <f t="shared" si="0"/>
        <v/>
      </c>
      <c r="W38" s="6" t="str">
        <f t="shared" si="1"/>
        <v>-- レセプト特記事項2</v>
      </c>
      <c r="X38" s="6"/>
      <c r="AF38" s="42"/>
      <c r="AG38" s="42"/>
      <c r="AH38" s="42"/>
      <c r="AK38" s="22" t="str">
        <f t="shared" si="11"/>
        <v>,receipt_tokki_code2</v>
      </c>
      <c r="AP38" s="22" t="str">
        <f t="shared" si="3"/>
        <v>,d.receipt_tokki_code2</v>
      </c>
      <c r="AU38" s="22" t="str">
        <f t="shared" si="4"/>
        <v>,d.receipt_tokki_code2</v>
      </c>
    </row>
    <row r="39" spans="1:47" s="22" customFormat="1">
      <c r="A39" s="6"/>
      <c r="B39" s="14">
        <f>ROW()-13</f>
        <v>26</v>
      </c>
      <c r="C39" s="25" t="s">
        <v>847</v>
      </c>
      <c r="D39" s="25" t="s">
        <v>848</v>
      </c>
      <c r="E39" s="16"/>
      <c r="F39" s="16" t="s">
        <v>183</v>
      </c>
      <c r="G39" s="16">
        <v>2</v>
      </c>
      <c r="H39" s="17" t="str">
        <f t="shared" si="6"/>
        <v>text</v>
      </c>
      <c r="I39" s="17">
        <f t="shared" si="7"/>
        <v>7</v>
      </c>
      <c r="J39" s="26"/>
      <c r="K39" s="27"/>
      <c r="L39" s="28"/>
      <c r="M39" s="29"/>
      <c r="P39" s="6"/>
      <c r="Q39" s="6"/>
      <c r="R39" s="6"/>
      <c r="S39" s="6" t="str">
        <f t="shared" ref="S39:S47" si="12">IF(B39&lt;&gt;1,","&amp;D39,D39)</f>
        <v>,receipt_tokki_code3</v>
      </c>
      <c r="T39" s="6" t="str">
        <f t="shared" ref="T39:T47" si="13">UPPER(H39)</f>
        <v>TEXT</v>
      </c>
      <c r="U39" s="6" t="str">
        <f t="shared" ref="U39:U47" si="14">IF(K39&lt;&gt;"","default "&amp;IF(H39="text","'"&amp;K39&amp;"'",K39),"")</f>
        <v/>
      </c>
      <c r="V39" s="6" t="str">
        <f t="shared" ref="V39:V47" si="15">IF(L39="○","NOT NULL","")</f>
        <v/>
      </c>
      <c r="W39" s="6" t="str">
        <f t="shared" ref="W39:W47" si="16">"-- "&amp;C39</f>
        <v>-- レセプト特記事項3</v>
      </c>
      <c r="X39" s="6"/>
      <c r="AF39" s="42"/>
      <c r="AG39" s="42"/>
      <c r="AH39" s="42"/>
      <c r="AK39" s="22" t="str">
        <f t="shared" si="11"/>
        <v>,receipt_tokki_code3</v>
      </c>
      <c r="AP39" s="22" t="str">
        <f t="shared" si="3"/>
        <v>,d.receipt_tokki_code3</v>
      </c>
      <c r="AU39" s="22" t="str">
        <f t="shared" si="4"/>
        <v>,d.receipt_tokki_code3</v>
      </c>
    </row>
    <row r="40" spans="1:47" s="22" customFormat="1">
      <c r="A40" s="6"/>
      <c r="B40" s="14">
        <f t="shared" si="5"/>
        <v>27</v>
      </c>
      <c r="C40" s="15" t="s">
        <v>849</v>
      </c>
      <c r="D40" s="15" t="s">
        <v>850</v>
      </c>
      <c r="E40" s="17"/>
      <c r="F40" s="16" t="s">
        <v>183</v>
      </c>
      <c r="G40" s="17">
        <v>2</v>
      </c>
      <c r="H40" s="17" t="str">
        <f t="shared" si="6"/>
        <v>text</v>
      </c>
      <c r="I40" s="17">
        <f t="shared" si="7"/>
        <v>7</v>
      </c>
      <c r="J40" s="18"/>
      <c r="K40" s="21"/>
      <c r="L40" s="19"/>
      <c r="M40" s="20"/>
      <c r="P40" s="6"/>
      <c r="Q40" s="6"/>
      <c r="R40" s="6"/>
      <c r="S40" s="6" t="str">
        <f t="shared" si="12"/>
        <v>,receipt_tokki_code4</v>
      </c>
      <c r="T40" s="6" t="str">
        <f t="shared" si="13"/>
        <v>TEXT</v>
      </c>
      <c r="U40" s="6" t="str">
        <f t="shared" si="14"/>
        <v/>
      </c>
      <c r="V40" s="6" t="str">
        <f t="shared" si="15"/>
        <v/>
      </c>
      <c r="W40" s="6" t="str">
        <f t="shared" si="16"/>
        <v>-- レセプト特記事項4</v>
      </c>
      <c r="X40" s="6"/>
      <c r="AF40" s="42"/>
      <c r="AG40" s="42"/>
      <c r="AH40" s="42"/>
      <c r="AK40" s="22" t="str">
        <f t="shared" si="11"/>
        <v>,receipt_tokki_code4</v>
      </c>
      <c r="AP40" s="22" t="str">
        <f t="shared" si="3"/>
        <v>,d.receipt_tokki_code4</v>
      </c>
      <c r="AU40" s="22" t="str">
        <f t="shared" si="4"/>
        <v>,d.receipt_tokki_code4</v>
      </c>
    </row>
    <row r="41" spans="1:47" s="22" customFormat="1">
      <c r="A41" s="6"/>
      <c r="B41" s="14">
        <f t="shared" si="5"/>
        <v>28</v>
      </c>
      <c r="C41" s="25" t="s">
        <v>851</v>
      </c>
      <c r="D41" s="25" t="s">
        <v>852</v>
      </c>
      <c r="E41" s="16"/>
      <c r="F41" s="16" t="s">
        <v>183</v>
      </c>
      <c r="G41" s="16">
        <v>2</v>
      </c>
      <c r="H41" s="17" t="str">
        <f t="shared" si="6"/>
        <v>text</v>
      </c>
      <c r="I41" s="17">
        <f t="shared" si="7"/>
        <v>7</v>
      </c>
      <c r="J41" s="26"/>
      <c r="K41" s="27"/>
      <c r="L41" s="28"/>
      <c r="M41" s="29"/>
      <c r="P41" s="6"/>
      <c r="Q41" s="6"/>
      <c r="R41" s="6"/>
      <c r="S41" s="6" t="str">
        <f t="shared" si="12"/>
        <v>,receipt_tokki_code5</v>
      </c>
      <c r="T41" s="6" t="str">
        <f t="shared" si="13"/>
        <v>TEXT</v>
      </c>
      <c r="U41" s="6" t="str">
        <f t="shared" si="14"/>
        <v/>
      </c>
      <c r="V41" s="6" t="str">
        <f t="shared" si="15"/>
        <v/>
      </c>
      <c r="W41" s="6" t="str">
        <f t="shared" si="16"/>
        <v>-- レセプト特記事項5</v>
      </c>
      <c r="X41" s="6"/>
      <c r="AF41" s="42"/>
      <c r="AG41" s="42"/>
      <c r="AH41" s="42"/>
      <c r="AK41" s="22" t="str">
        <f t="shared" si="11"/>
        <v>,receipt_tokki_code5</v>
      </c>
      <c r="AP41" s="22" t="str">
        <f t="shared" si="3"/>
        <v>,d.receipt_tokki_code5</v>
      </c>
      <c r="AU41" s="22" t="str">
        <f t="shared" si="4"/>
        <v>,d.receipt_tokki_code5</v>
      </c>
    </row>
    <row r="42" spans="1:47" s="22" customFormat="1">
      <c r="A42" s="6"/>
      <c r="B42" s="14">
        <f t="shared" si="5"/>
        <v>29</v>
      </c>
      <c r="C42" s="15" t="s">
        <v>857</v>
      </c>
      <c r="D42" s="15" t="s">
        <v>858</v>
      </c>
      <c r="E42" s="17"/>
      <c r="F42" s="16" t="s">
        <v>183</v>
      </c>
      <c r="G42" s="17">
        <v>4</v>
      </c>
      <c r="H42" s="17" t="str">
        <f t="shared" si="6"/>
        <v>text</v>
      </c>
      <c r="I42" s="17">
        <f t="shared" si="7"/>
        <v>13</v>
      </c>
      <c r="J42" s="18"/>
      <c r="K42" s="21"/>
      <c r="L42" s="19"/>
      <c r="M42" s="20"/>
      <c r="P42" s="6"/>
      <c r="Q42" s="6"/>
      <c r="R42" s="6"/>
      <c r="S42" s="6" t="str">
        <f t="shared" si="12"/>
        <v>,reserve1</v>
      </c>
      <c r="T42" s="6" t="str">
        <f t="shared" si="13"/>
        <v>TEXT</v>
      </c>
      <c r="U42" s="6" t="str">
        <f t="shared" si="14"/>
        <v/>
      </c>
      <c r="V42" s="6" t="str">
        <f t="shared" si="15"/>
        <v/>
      </c>
      <c r="W42" s="6" t="str">
        <f t="shared" si="16"/>
        <v>-- 予備1</v>
      </c>
      <c r="X42" s="6"/>
      <c r="AF42" s="42"/>
      <c r="AG42" s="42"/>
      <c r="AH42" s="42"/>
      <c r="AK42" s="22" t="str">
        <f t="shared" si="11"/>
        <v>,reserve1</v>
      </c>
      <c r="AP42" s="22" t="str">
        <f t="shared" si="3"/>
        <v>,d.reserve1</v>
      </c>
      <c r="AU42" s="22" t="str">
        <f t="shared" si="4"/>
        <v>,d.reserve1</v>
      </c>
    </row>
    <row r="43" spans="1:47" s="22" customFormat="1">
      <c r="A43" s="6"/>
      <c r="B43" s="14">
        <f>ROW()-13</f>
        <v>30</v>
      </c>
      <c r="C43" s="25" t="s">
        <v>855</v>
      </c>
      <c r="D43" s="25" t="s">
        <v>856</v>
      </c>
      <c r="E43" s="16"/>
      <c r="F43" s="16" t="s">
        <v>129</v>
      </c>
      <c r="G43" s="16">
        <v>2</v>
      </c>
      <c r="H43" s="17" t="str">
        <f t="shared" si="6"/>
        <v>integer</v>
      </c>
      <c r="I43" s="17">
        <f t="shared" si="7"/>
        <v>4</v>
      </c>
      <c r="J43" s="26"/>
      <c r="K43" s="27"/>
      <c r="L43" s="28"/>
      <c r="M43" s="29"/>
      <c r="P43" s="6"/>
      <c r="Q43" s="6"/>
      <c r="R43" s="6"/>
      <c r="S43" s="6" t="str">
        <f t="shared" si="12"/>
        <v>,waribiki_tensu</v>
      </c>
      <c r="T43" s="6" t="str">
        <f t="shared" si="13"/>
        <v>INTEGER</v>
      </c>
      <c r="U43" s="6" t="str">
        <f t="shared" si="14"/>
        <v/>
      </c>
      <c r="V43" s="6" t="str">
        <f t="shared" si="15"/>
        <v/>
      </c>
      <c r="W43" s="6" t="str">
        <f t="shared" si="16"/>
        <v>-- 割引点数単価</v>
      </c>
      <c r="X43" s="6"/>
      <c r="AF43" s="42"/>
      <c r="AG43" s="42"/>
      <c r="AH43" s="42"/>
      <c r="AK43" s="22" t="str">
        <f t="shared" si="11"/>
        <v>,waribiki_tensu</v>
      </c>
      <c r="AP43" s="22" t="str">
        <f t="shared" si="3"/>
        <v>,d.waribiki_tensu</v>
      </c>
      <c r="AU43" s="22" t="str">
        <f t="shared" si="4"/>
        <v>,d.waribiki_tensu</v>
      </c>
    </row>
    <row r="44" spans="1:47" s="22" customFormat="1">
      <c r="A44" s="6"/>
      <c r="B44" s="14">
        <f t="shared" si="5"/>
        <v>31</v>
      </c>
      <c r="C44" s="15" t="s">
        <v>859</v>
      </c>
      <c r="D44" s="15" t="s">
        <v>860</v>
      </c>
      <c r="E44" s="17"/>
      <c r="F44" s="16" t="s">
        <v>183</v>
      </c>
      <c r="G44" s="17">
        <v>1</v>
      </c>
      <c r="H44" s="17" t="str">
        <f t="shared" si="6"/>
        <v>text</v>
      </c>
      <c r="I44" s="17">
        <f t="shared" si="7"/>
        <v>4</v>
      </c>
      <c r="J44" s="18"/>
      <c r="K44" s="21"/>
      <c r="L44" s="19"/>
      <c r="M44" s="20"/>
      <c r="P44" s="6"/>
      <c r="Q44" s="6"/>
      <c r="R44" s="6"/>
      <c r="S44" s="6" t="str">
        <f t="shared" si="12"/>
        <v>,reserve2</v>
      </c>
      <c r="T44" s="6" t="str">
        <f t="shared" si="13"/>
        <v>TEXT</v>
      </c>
      <c r="U44" s="6" t="str">
        <f t="shared" si="14"/>
        <v/>
      </c>
      <c r="V44" s="6" t="str">
        <f t="shared" si="15"/>
        <v/>
      </c>
      <c r="W44" s="6" t="str">
        <f t="shared" si="16"/>
        <v>-- 予備2</v>
      </c>
      <c r="X44" s="6"/>
      <c r="AF44" s="42"/>
      <c r="AG44" s="42"/>
      <c r="AH44" s="42"/>
      <c r="AK44" s="22" t="str">
        <f t="shared" si="11"/>
        <v>,reserve2</v>
      </c>
      <c r="AP44" s="22" t="str">
        <f t="shared" si="3"/>
        <v>,d.reserve2</v>
      </c>
      <c r="AU44" s="22" t="str">
        <f t="shared" si="4"/>
        <v>,d.reserve2</v>
      </c>
    </row>
    <row r="45" spans="1:47" s="22" customFormat="1">
      <c r="A45" s="6"/>
      <c r="B45" s="14">
        <f t="shared" si="5"/>
        <v>32</v>
      </c>
      <c r="C45" s="25" t="s">
        <v>861</v>
      </c>
      <c r="D45" s="25" t="s">
        <v>862</v>
      </c>
      <c r="E45" s="16"/>
      <c r="F45" s="16" t="s">
        <v>183</v>
      </c>
      <c r="G45" s="16">
        <v>1</v>
      </c>
      <c r="H45" s="17" t="str">
        <f t="shared" si="6"/>
        <v>text</v>
      </c>
      <c r="I45" s="17">
        <f t="shared" si="7"/>
        <v>4</v>
      </c>
      <c r="J45" s="26"/>
      <c r="K45" s="27"/>
      <c r="L45" s="28"/>
      <c r="M45" s="29"/>
      <c r="P45" s="6"/>
      <c r="Q45" s="6"/>
      <c r="R45" s="6"/>
      <c r="S45" s="6" t="str">
        <f t="shared" si="12"/>
        <v>,reserve3</v>
      </c>
      <c r="T45" s="6" t="str">
        <f t="shared" si="13"/>
        <v>TEXT</v>
      </c>
      <c r="U45" s="6" t="str">
        <f t="shared" si="14"/>
        <v/>
      </c>
      <c r="V45" s="6" t="str">
        <f t="shared" si="15"/>
        <v/>
      </c>
      <c r="W45" s="6" t="str">
        <f t="shared" si="16"/>
        <v>-- 予備3</v>
      </c>
      <c r="X45" s="6"/>
      <c r="AF45" s="42"/>
      <c r="AG45" s="42"/>
      <c r="AH45" s="42"/>
      <c r="AK45" s="22" t="str">
        <f t="shared" si="11"/>
        <v>,reserve3</v>
      </c>
      <c r="AP45" s="22" t="str">
        <f t="shared" si="3"/>
        <v>,d.reserve3</v>
      </c>
      <c r="AU45" s="22" t="str">
        <f t="shared" si="4"/>
        <v>,d.reserve3</v>
      </c>
    </row>
    <row r="46" spans="1:47" s="22" customFormat="1">
      <c r="A46" s="6"/>
      <c r="B46" s="14">
        <f t="shared" si="5"/>
        <v>33</v>
      </c>
      <c r="C46" s="15" t="s">
        <v>1073</v>
      </c>
      <c r="D46" s="15" t="s">
        <v>1074</v>
      </c>
      <c r="E46" s="17"/>
      <c r="F46" s="16" t="s">
        <v>183</v>
      </c>
      <c r="G46" s="17">
        <v>2</v>
      </c>
      <c r="H46" s="17" t="str">
        <f t="shared" si="6"/>
        <v>text</v>
      </c>
      <c r="I46" s="17">
        <f t="shared" si="7"/>
        <v>7</v>
      </c>
      <c r="J46" s="18"/>
      <c r="K46" s="21"/>
      <c r="L46" s="19"/>
      <c r="M46" s="20"/>
      <c r="P46" s="6"/>
      <c r="Q46" s="6"/>
      <c r="R46" s="6"/>
      <c r="S46" s="6" t="str">
        <f t="shared" si="12"/>
        <v>,reserve4</v>
      </c>
      <c r="T46" s="6" t="str">
        <f t="shared" si="13"/>
        <v>TEXT</v>
      </c>
      <c r="U46" s="6" t="str">
        <f t="shared" si="14"/>
        <v/>
      </c>
      <c r="V46" s="6" t="str">
        <f t="shared" si="15"/>
        <v/>
      </c>
      <c r="W46" s="6" t="str">
        <f t="shared" si="16"/>
        <v>-- 予備4</v>
      </c>
      <c r="X46" s="6"/>
      <c r="AF46" s="42"/>
      <c r="AG46" s="42"/>
      <c r="AH46" s="42"/>
      <c r="AK46" s="22" t="str">
        <f t="shared" si="11"/>
        <v>,reserve4</v>
      </c>
      <c r="AP46" s="22" t="str">
        <f t="shared" ref="AP46:AP76" si="17">IF(CHOOSE(MATCH(AP$11,$AF$11:$AH$11,0),$AF46,$AG46,$AH46)="〇",IF($B46&lt;&gt;1,",Null","Null"),IF($B46&lt;&gt;1,","&amp;"d."&amp;$D46,"d."&amp;$D46))</f>
        <v>,d.reserve4</v>
      </c>
      <c r="AU46" s="22" t="str">
        <f t="shared" ref="AU46:AU76" si="18">IF(CHOOSE(MATCH(AU$11,$AF$11:$AH$11,0),$AF46,$AG46,$AH46)="〇",IF($B46&lt;&gt;1,",Null","Null"),IF($B46&lt;&gt;1,","&amp;"d."&amp;$D46,"d."&amp;$D46))</f>
        <v>,d.reserve4</v>
      </c>
    </row>
    <row r="47" spans="1:47" s="22" customFormat="1">
      <c r="A47" s="6"/>
      <c r="B47" s="14">
        <f>ROW()-13</f>
        <v>34</v>
      </c>
      <c r="C47" s="25" t="s">
        <v>1093</v>
      </c>
      <c r="D47" s="25" t="s">
        <v>1094</v>
      </c>
      <c r="E47" s="16"/>
      <c r="F47" s="16" t="s">
        <v>129</v>
      </c>
      <c r="G47" s="16">
        <v>2</v>
      </c>
      <c r="H47" s="17" t="str">
        <f t="shared" si="6"/>
        <v>integer</v>
      </c>
      <c r="I47" s="17">
        <f t="shared" si="7"/>
        <v>4</v>
      </c>
      <c r="J47" s="26"/>
      <c r="K47" s="27"/>
      <c r="L47" s="28"/>
      <c r="M47" s="29"/>
      <c r="P47" s="6"/>
      <c r="Q47" s="6"/>
      <c r="R47" s="6"/>
      <c r="S47" s="6" t="str">
        <f t="shared" si="12"/>
        <v>,meisai_su</v>
      </c>
      <c r="T47" s="6" t="str">
        <f t="shared" si="13"/>
        <v>INTEGER</v>
      </c>
      <c r="U47" s="6" t="str">
        <f t="shared" si="14"/>
        <v/>
      </c>
      <c r="V47" s="6" t="str">
        <f t="shared" si="15"/>
        <v/>
      </c>
      <c r="W47" s="6" t="str">
        <f t="shared" si="16"/>
        <v>-- 明細情報数</v>
      </c>
      <c r="X47" s="6"/>
      <c r="AF47" s="42"/>
      <c r="AG47" s="42"/>
      <c r="AH47" s="42"/>
      <c r="AK47" s="22" t="str">
        <f t="shared" si="11"/>
        <v>,meisai_su</v>
      </c>
      <c r="AP47" s="22" t="str">
        <f t="shared" si="17"/>
        <v>,d.meisai_su</v>
      </c>
      <c r="AU47" s="22" t="str">
        <f t="shared" si="18"/>
        <v>,d.meisai_su</v>
      </c>
    </row>
    <row r="48" spans="1:47" s="22" customFormat="1">
      <c r="A48" s="6"/>
      <c r="B48" s="14">
        <f>ROW()-13</f>
        <v>35</v>
      </c>
      <c r="C48" s="25" t="s">
        <v>863</v>
      </c>
      <c r="D48" s="25" t="s">
        <v>864</v>
      </c>
      <c r="E48" s="16"/>
      <c r="F48" s="16" t="s">
        <v>183</v>
      </c>
      <c r="G48" s="16">
        <v>30</v>
      </c>
      <c r="H48" s="17" t="str">
        <f t="shared" si="6"/>
        <v>text</v>
      </c>
      <c r="I48" s="17">
        <f t="shared" si="7"/>
        <v>91</v>
      </c>
      <c r="J48" s="26"/>
      <c r="K48" s="27"/>
      <c r="L48" s="28"/>
      <c r="M48" s="29"/>
      <c r="P48" s="6"/>
      <c r="Q48" s="6"/>
      <c r="R48" s="6"/>
      <c r="S48" s="6" t="str">
        <f t="shared" si="8"/>
        <v>,kensaku_no</v>
      </c>
      <c r="T48" s="6" t="str">
        <f t="shared" si="9"/>
        <v>TEXT</v>
      </c>
      <c r="U48" s="6" t="str">
        <f t="shared" si="10"/>
        <v/>
      </c>
      <c r="V48" s="6" t="str">
        <f t="shared" si="0"/>
        <v/>
      </c>
      <c r="W48" s="6" t="str">
        <f t="shared" si="1"/>
        <v>-- 検索番号</v>
      </c>
      <c r="X48" s="6"/>
      <c r="AF48" s="42"/>
      <c r="AG48" s="42"/>
      <c r="AH48" s="42"/>
      <c r="AK48" s="22" t="str">
        <f t="shared" si="11"/>
        <v>,kensaku_no</v>
      </c>
      <c r="AP48" s="22" t="str">
        <f t="shared" si="17"/>
        <v>,d.kensaku_no</v>
      </c>
      <c r="AU48" s="22" t="str">
        <f t="shared" si="18"/>
        <v>,d.kensaku_no</v>
      </c>
    </row>
    <row r="49" spans="1:47" s="22" customFormat="1" ht="52.2">
      <c r="A49" s="6"/>
      <c r="B49" s="14">
        <f t="shared" si="5"/>
        <v>36</v>
      </c>
      <c r="C49" s="15" t="s">
        <v>865</v>
      </c>
      <c r="D49" s="15" t="s">
        <v>866</v>
      </c>
      <c r="E49" s="17"/>
      <c r="F49" s="16" t="s">
        <v>183</v>
      </c>
      <c r="G49" s="17">
        <v>6</v>
      </c>
      <c r="H49" s="17" t="str">
        <f t="shared" si="6"/>
        <v>text</v>
      </c>
      <c r="I49" s="17">
        <f t="shared" si="7"/>
        <v>19</v>
      </c>
      <c r="J49" s="18"/>
      <c r="K49" s="21"/>
      <c r="L49" s="19"/>
      <c r="M49" s="20" t="s">
        <v>957</v>
      </c>
      <c r="P49" s="6"/>
      <c r="Q49" s="6"/>
      <c r="R49" s="6"/>
      <c r="S49" s="6" t="str">
        <f t="shared" si="8"/>
        <v>,kiroku_ym</v>
      </c>
      <c r="T49" s="6" t="str">
        <f t="shared" si="9"/>
        <v>TEXT</v>
      </c>
      <c r="U49" s="6" t="str">
        <f t="shared" si="10"/>
        <v/>
      </c>
      <c r="V49" s="6" t="str">
        <f t="shared" si="0"/>
        <v/>
      </c>
      <c r="W49" s="6" t="str">
        <f t="shared" si="1"/>
        <v>-- 記録条件仕様年月情報</v>
      </c>
      <c r="X49" s="6"/>
      <c r="AF49" s="42"/>
      <c r="AG49" s="42"/>
      <c r="AH49" s="42"/>
      <c r="AK49" s="22" t="str">
        <f t="shared" si="11"/>
        <v>,kiroku_ym</v>
      </c>
      <c r="AP49" s="22" t="str">
        <f t="shared" si="17"/>
        <v>,d.kiroku_ym</v>
      </c>
      <c r="AU49" s="22" t="str">
        <f t="shared" si="18"/>
        <v>,d.kiroku_ym</v>
      </c>
    </row>
    <row r="50" spans="1:47" s="22" customFormat="1">
      <c r="A50" s="6"/>
      <c r="B50" s="14">
        <f t="shared" si="5"/>
        <v>37</v>
      </c>
      <c r="C50" s="25" t="s">
        <v>867</v>
      </c>
      <c r="D50" s="25" t="s">
        <v>868</v>
      </c>
      <c r="E50" s="16"/>
      <c r="F50" s="16" t="s">
        <v>183</v>
      </c>
      <c r="G50" s="16">
        <v>40</v>
      </c>
      <c r="H50" s="17" t="str">
        <f t="shared" si="6"/>
        <v>text</v>
      </c>
      <c r="I50" s="17">
        <f t="shared" si="7"/>
        <v>121</v>
      </c>
      <c r="J50" s="26"/>
      <c r="K50" s="27"/>
      <c r="L50" s="28"/>
      <c r="M50" s="29"/>
      <c r="P50" s="6"/>
      <c r="Q50" s="6"/>
      <c r="R50" s="6"/>
      <c r="S50" s="6" t="str">
        <f t="shared" si="8"/>
        <v>,seikyu_info</v>
      </c>
      <c r="T50" s="6" t="str">
        <f t="shared" si="9"/>
        <v>TEXT</v>
      </c>
      <c r="U50" s="6" t="str">
        <f t="shared" si="10"/>
        <v/>
      </c>
      <c r="V50" s="6" t="str">
        <f t="shared" si="0"/>
        <v/>
      </c>
      <c r="W50" s="6" t="str">
        <f t="shared" si="1"/>
        <v>-- 請求情報</v>
      </c>
      <c r="X50" s="6"/>
      <c r="AF50" s="42"/>
      <c r="AG50" s="42"/>
      <c r="AH50" s="42"/>
      <c r="AK50" s="22" t="str">
        <f t="shared" si="11"/>
        <v>,seikyu_info</v>
      </c>
      <c r="AP50" s="22" t="str">
        <f t="shared" si="17"/>
        <v>,d.seikyu_info</v>
      </c>
      <c r="AU50" s="22" t="str">
        <f t="shared" si="18"/>
        <v>,d.seikyu_info</v>
      </c>
    </row>
    <row r="51" spans="1:47" s="22" customFormat="1">
      <c r="A51" s="6"/>
      <c r="B51" s="14">
        <f t="shared" si="5"/>
        <v>38</v>
      </c>
      <c r="C51" s="15" t="s">
        <v>869</v>
      </c>
      <c r="D51" s="15" t="s">
        <v>870</v>
      </c>
      <c r="E51" s="17"/>
      <c r="F51" s="16" t="s">
        <v>183</v>
      </c>
      <c r="G51" s="17">
        <v>2</v>
      </c>
      <c r="H51" s="17" t="str">
        <f t="shared" si="6"/>
        <v>text</v>
      </c>
      <c r="I51" s="17">
        <f t="shared" si="7"/>
        <v>7</v>
      </c>
      <c r="J51" s="18"/>
      <c r="K51" s="21"/>
      <c r="L51" s="19"/>
      <c r="M51" s="20"/>
      <c r="P51" s="6"/>
      <c r="Q51" s="6"/>
      <c r="R51" s="6"/>
      <c r="S51" s="6" t="str">
        <f t="shared" si="8"/>
        <v>,department1_name</v>
      </c>
      <c r="T51" s="6" t="str">
        <f t="shared" si="9"/>
        <v>TEXT</v>
      </c>
      <c r="U51" s="6" t="str">
        <f t="shared" si="10"/>
        <v/>
      </c>
      <c r="V51" s="6" t="str">
        <f t="shared" si="0"/>
        <v/>
      </c>
      <c r="W51" s="6" t="str">
        <f t="shared" si="1"/>
        <v>-- 診療科1診療科名</v>
      </c>
      <c r="X51" s="6"/>
      <c r="AF51" s="42"/>
      <c r="AG51" s="42"/>
      <c r="AH51" s="42"/>
      <c r="AK51" s="22" t="str">
        <f t="shared" si="11"/>
        <v>,department1_name</v>
      </c>
      <c r="AP51" s="22" t="str">
        <f t="shared" si="17"/>
        <v>,d.department1_name</v>
      </c>
      <c r="AU51" s="22" t="str">
        <f t="shared" si="18"/>
        <v>,d.department1_name</v>
      </c>
    </row>
    <row r="52" spans="1:47" s="22" customFormat="1">
      <c r="A52" s="6"/>
      <c r="B52" s="14">
        <f>ROW()-13</f>
        <v>39</v>
      </c>
      <c r="C52" s="25" t="s">
        <v>871</v>
      </c>
      <c r="D52" s="25" t="s">
        <v>872</v>
      </c>
      <c r="E52" s="16"/>
      <c r="F52" s="16" t="s">
        <v>183</v>
      </c>
      <c r="G52" s="16">
        <v>3</v>
      </c>
      <c r="H52" s="17" t="str">
        <f t="shared" si="6"/>
        <v>text</v>
      </c>
      <c r="I52" s="17">
        <f t="shared" si="7"/>
        <v>10</v>
      </c>
      <c r="J52" s="26"/>
      <c r="K52" s="27"/>
      <c r="L52" s="28"/>
      <c r="M52" s="29"/>
      <c r="P52" s="6"/>
      <c r="Q52" s="6"/>
      <c r="R52" s="6"/>
      <c r="S52" s="6" t="str">
        <f t="shared" si="8"/>
        <v>,department1_jintai</v>
      </c>
      <c r="T52" s="6" t="str">
        <f t="shared" si="9"/>
        <v>TEXT</v>
      </c>
      <c r="U52" s="6" t="str">
        <f t="shared" si="10"/>
        <v/>
      </c>
      <c r="V52" s="6" t="str">
        <f t="shared" si="0"/>
        <v/>
      </c>
      <c r="W52" s="6" t="str">
        <f t="shared" si="1"/>
        <v>-- 診療科1人体の部位等</v>
      </c>
      <c r="X52" s="6"/>
      <c r="AF52" s="42"/>
      <c r="AG52" s="42"/>
      <c r="AH52" s="42"/>
      <c r="AK52" s="22" t="str">
        <f t="shared" si="11"/>
        <v>,department1_jintai</v>
      </c>
      <c r="AP52" s="22" t="str">
        <f t="shared" si="17"/>
        <v>,d.department1_jintai</v>
      </c>
      <c r="AU52" s="22" t="str">
        <f t="shared" si="18"/>
        <v>,d.department1_jintai</v>
      </c>
    </row>
    <row r="53" spans="1:47" s="22" customFormat="1">
      <c r="A53" s="6"/>
      <c r="B53" s="14">
        <f t="shared" si="5"/>
        <v>40</v>
      </c>
      <c r="C53" s="15" t="s">
        <v>873</v>
      </c>
      <c r="D53" s="15" t="s">
        <v>874</v>
      </c>
      <c r="E53" s="17"/>
      <c r="F53" s="16" t="s">
        <v>183</v>
      </c>
      <c r="G53" s="17">
        <v>3</v>
      </c>
      <c r="H53" s="17" t="str">
        <f t="shared" si="6"/>
        <v>text</v>
      </c>
      <c r="I53" s="17">
        <f t="shared" si="7"/>
        <v>10</v>
      </c>
      <c r="J53" s="18"/>
      <c r="K53" s="21"/>
      <c r="L53" s="19"/>
      <c r="M53" s="20"/>
      <c r="P53" s="6"/>
      <c r="Q53" s="6"/>
      <c r="R53" s="6"/>
      <c r="S53" s="6" t="str">
        <f t="shared" si="8"/>
        <v>,department1_sex</v>
      </c>
      <c r="T53" s="6" t="str">
        <f t="shared" si="9"/>
        <v>TEXT</v>
      </c>
      <c r="U53" s="6" t="str">
        <f t="shared" si="10"/>
        <v/>
      </c>
      <c r="V53" s="6" t="str">
        <f t="shared" si="0"/>
        <v/>
      </c>
      <c r="W53" s="6" t="str">
        <f t="shared" si="1"/>
        <v>-- 診療科1性別等</v>
      </c>
      <c r="X53" s="6"/>
      <c r="AF53" s="42"/>
      <c r="AG53" s="42"/>
      <c r="AH53" s="42"/>
      <c r="AK53" s="22" t="str">
        <f t="shared" si="11"/>
        <v>,department1_sex</v>
      </c>
      <c r="AP53" s="22" t="str">
        <f t="shared" si="17"/>
        <v>,d.department1_sex</v>
      </c>
      <c r="AU53" s="22" t="str">
        <f t="shared" si="18"/>
        <v>,d.department1_sex</v>
      </c>
    </row>
    <row r="54" spans="1:47" s="22" customFormat="1">
      <c r="A54" s="6"/>
      <c r="B54" s="14">
        <f t="shared" si="5"/>
        <v>41</v>
      </c>
      <c r="C54" s="25" t="s">
        <v>875</v>
      </c>
      <c r="D54" s="25" t="s">
        <v>876</v>
      </c>
      <c r="E54" s="16"/>
      <c r="F54" s="16" t="s">
        <v>183</v>
      </c>
      <c r="G54" s="16">
        <v>3</v>
      </c>
      <c r="H54" s="17" t="str">
        <f t="shared" si="6"/>
        <v>text</v>
      </c>
      <c r="I54" s="17">
        <f t="shared" si="7"/>
        <v>10</v>
      </c>
      <c r="J54" s="26"/>
      <c r="K54" s="27"/>
      <c r="L54" s="28"/>
      <c r="M54" s="29"/>
      <c r="P54" s="6"/>
      <c r="Q54" s="6"/>
      <c r="R54" s="6"/>
      <c r="S54" s="6" t="str">
        <f t="shared" si="8"/>
        <v>,department1_igaku</v>
      </c>
      <c r="T54" s="6" t="str">
        <f t="shared" si="9"/>
        <v>TEXT</v>
      </c>
      <c r="U54" s="6" t="str">
        <f t="shared" si="10"/>
        <v/>
      </c>
      <c r="V54" s="6" t="str">
        <f t="shared" si="0"/>
        <v/>
      </c>
      <c r="W54" s="6" t="str">
        <f t="shared" si="1"/>
        <v>-- 診療科1医学的処置</v>
      </c>
      <c r="X54" s="6"/>
      <c r="AF54" s="42"/>
      <c r="AG54" s="42"/>
      <c r="AH54" s="42"/>
      <c r="AK54" s="22" t="str">
        <f t="shared" si="11"/>
        <v>,department1_igaku</v>
      </c>
      <c r="AP54" s="22" t="str">
        <f t="shared" si="17"/>
        <v>,d.department1_igaku</v>
      </c>
      <c r="AU54" s="22" t="str">
        <f t="shared" si="18"/>
        <v>,d.department1_igaku</v>
      </c>
    </row>
    <row r="55" spans="1:47" s="22" customFormat="1">
      <c r="A55" s="6"/>
      <c r="B55" s="14">
        <f t="shared" si="5"/>
        <v>42</v>
      </c>
      <c r="C55" s="15" t="s">
        <v>877</v>
      </c>
      <c r="D55" s="15" t="s">
        <v>878</v>
      </c>
      <c r="E55" s="17"/>
      <c r="F55" s="16" t="s">
        <v>183</v>
      </c>
      <c r="G55" s="17">
        <v>3</v>
      </c>
      <c r="H55" s="17" t="str">
        <f t="shared" si="6"/>
        <v>text</v>
      </c>
      <c r="I55" s="17">
        <f t="shared" si="7"/>
        <v>10</v>
      </c>
      <c r="J55" s="18"/>
      <c r="K55" s="21"/>
      <c r="L55" s="19"/>
      <c r="M55" s="20"/>
      <c r="P55" s="6"/>
      <c r="Q55" s="6"/>
      <c r="R55" s="6"/>
      <c r="S55" s="6" t="str">
        <f t="shared" si="8"/>
        <v>,department1_shippei</v>
      </c>
      <c r="T55" s="6" t="str">
        <f t="shared" si="9"/>
        <v>TEXT</v>
      </c>
      <c r="U55" s="6" t="str">
        <f t="shared" si="10"/>
        <v/>
      </c>
      <c r="V55" s="6" t="str">
        <f t="shared" si="0"/>
        <v/>
      </c>
      <c r="W55" s="6" t="str">
        <f t="shared" si="1"/>
        <v>-- 診療科1特定疾病</v>
      </c>
      <c r="X55" s="6"/>
      <c r="AF55" s="42"/>
      <c r="AG55" s="42"/>
      <c r="AH55" s="42"/>
      <c r="AK55" s="22" t="str">
        <f t="shared" si="11"/>
        <v>,department1_shippei</v>
      </c>
      <c r="AP55" s="22" t="str">
        <f t="shared" si="17"/>
        <v>,d.department1_shippei</v>
      </c>
      <c r="AU55" s="22" t="str">
        <f t="shared" si="18"/>
        <v>,d.department1_shippei</v>
      </c>
    </row>
    <row r="56" spans="1:47" s="22" customFormat="1">
      <c r="A56" s="6"/>
      <c r="B56" s="14">
        <f>ROW()-13</f>
        <v>43</v>
      </c>
      <c r="C56" s="25" t="s">
        <v>899</v>
      </c>
      <c r="D56" s="25" t="s">
        <v>900</v>
      </c>
      <c r="E56" s="16"/>
      <c r="F56" s="16" t="s">
        <v>183</v>
      </c>
      <c r="G56" s="16">
        <v>40</v>
      </c>
      <c r="H56" s="17" t="str">
        <f t="shared" si="6"/>
        <v>text</v>
      </c>
      <c r="I56" s="17">
        <f t="shared" si="7"/>
        <v>121</v>
      </c>
      <c r="J56" s="26"/>
      <c r="K56" s="27"/>
      <c r="L56" s="28"/>
      <c r="M56" s="29" t="s">
        <v>952</v>
      </c>
      <c r="P56" s="6"/>
      <c r="Q56" s="6"/>
      <c r="R56" s="6"/>
      <c r="S56" s="6" t="str">
        <f t="shared" si="8"/>
        <v>,kana_name</v>
      </c>
      <c r="T56" s="6" t="str">
        <f t="shared" si="9"/>
        <v>TEXT</v>
      </c>
      <c r="U56" s="6" t="str">
        <f t="shared" si="10"/>
        <v/>
      </c>
      <c r="V56" s="6" t="str">
        <f t="shared" si="0"/>
        <v/>
      </c>
      <c r="W56" s="6" t="str">
        <f t="shared" si="1"/>
        <v>-- カタカナ（氏名）</v>
      </c>
      <c r="X56" s="6"/>
      <c r="AF56" s="42"/>
      <c r="AG56" s="42"/>
      <c r="AH56" s="42"/>
      <c r="AK56" s="22" t="str">
        <f t="shared" si="11"/>
        <v>,kana_name</v>
      </c>
      <c r="AP56" s="22" t="str">
        <f t="shared" si="17"/>
        <v>,d.kana_name</v>
      </c>
      <c r="AU56" s="22" t="str">
        <f t="shared" si="18"/>
        <v>,d.kana_name</v>
      </c>
    </row>
    <row r="57" spans="1:47" s="22" customFormat="1">
      <c r="A57" s="6"/>
      <c r="B57" s="14">
        <f>ROW()-13</f>
        <v>44</v>
      </c>
      <c r="C57" s="25" t="s">
        <v>901</v>
      </c>
      <c r="D57" s="25" t="s">
        <v>902</v>
      </c>
      <c r="E57" s="16"/>
      <c r="F57" s="16" t="s">
        <v>183</v>
      </c>
      <c r="G57" s="16">
        <v>3</v>
      </c>
      <c r="H57" s="17" t="str">
        <f t="shared" si="6"/>
        <v>text</v>
      </c>
      <c r="I57" s="17">
        <f t="shared" si="7"/>
        <v>10</v>
      </c>
      <c r="J57" s="26"/>
      <c r="K57" s="27"/>
      <c r="L57" s="28"/>
      <c r="M57" s="29" t="s">
        <v>958</v>
      </c>
      <c r="P57" s="6"/>
      <c r="Q57" s="6"/>
      <c r="R57" s="6"/>
      <c r="S57" s="6" t="str">
        <f t="shared" ref="S57:S65" si="19">IF(B57&lt;&gt;1,","&amp;D57,D57)</f>
        <v>,patient_state1</v>
      </c>
      <c r="T57" s="6" t="str">
        <f t="shared" ref="T57:T65" si="20">UPPER(H57)</f>
        <v>TEXT</v>
      </c>
      <c r="U57" s="6" t="str">
        <f t="shared" ref="U57:U65" si="21">IF(K57&lt;&gt;"","default "&amp;IF(H57="text","'"&amp;K57&amp;"'",K57),"")</f>
        <v/>
      </c>
      <c r="V57" s="6" t="str">
        <f t="shared" ref="V57:V65" si="22">IF(L57="○","NOT NULL","")</f>
        <v/>
      </c>
      <c r="W57" s="6" t="str">
        <f t="shared" ref="W57:W65" si="23">"-- "&amp;C57</f>
        <v>-- 患者の状態1</v>
      </c>
      <c r="X57" s="6"/>
      <c r="AF57" s="42"/>
      <c r="AG57" s="42"/>
      <c r="AH57" s="42"/>
      <c r="AK57" s="22" t="str">
        <f t="shared" si="11"/>
        <v>,patient_state1</v>
      </c>
      <c r="AP57" s="22" t="str">
        <f t="shared" si="17"/>
        <v>,d.patient_state1</v>
      </c>
      <c r="AU57" s="22" t="str">
        <f t="shared" si="18"/>
        <v>,d.patient_state1</v>
      </c>
    </row>
    <row r="58" spans="1:47" s="22" customFormat="1">
      <c r="A58" s="6"/>
      <c r="B58" s="14">
        <f t="shared" si="5"/>
        <v>45</v>
      </c>
      <c r="C58" s="15" t="s">
        <v>903</v>
      </c>
      <c r="D58" s="15" t="s">
        <v>904</v>
      </c>
      <c r="E58" s="17"/>
      <c r="F58" s="16" t="s">
        <v>183</v>
      </c>
      <c r="G58" s="17">
        <v>3</v>
      </c>
      <c r="H58" s="17" t="str">
        <f t="shared" si="6"/>
        <v>text</v>
      </c>
      <c r="I58" s="17">
        <f t="shared" si="7"/>
        <v>10</v>
      </c>
      <c r="J58" s="18"/>
      <c r="K58" s="21"/>
      <c r="L58" s="19"/>
      <c r="M58" s="20"/>
      <c r="P58" s="6"/>
      <c r="Q58" s="6"/>
      <c r="R58" s="6"/>
      <c r="S58" s="6" t="str">
        <f t="shared" si="19"/>
        <v>,patient_state2</v>
      </c>
      <c r="T58" s="6" t="str">
        <f t="shared" si="20"/>
        <v>TEXT</v>
      </c>
      <c r="U58" s="6" t="str">
        <f t="shared" si="21"/>
        <v/>
      </c>
      <c r="V58" s="6" t="str">
        <f t="shared" si="22"/>
        <v/>
      </c>
      <c r="W58" s="6" t="str">
        <f t="shared" si="23"/>
        <v>-- 患者の状態2</v>
      </c>
      <c r="X58" s="6"/>
      <c r="AF58" s="42"/>
      <c r="AG58" s="42"/>
      <c r="AH58" s="42"/>
      <c r="AK58" s="22" t="str">
        <f t="shared" si="11"/>
        <v>,patient_state2</v>
      </c>
      <c r="AP58" s="22" t="str">
        <f t="shared" si="17"/>
        <v>,d.patient_state2</v>
      </c>
      <c r="AU58" s="22" t="str">
        <f t="shared" si="18"/>
        <v>,d.patient_state2</v>
      </c>
    </row>
    <row r="59" spans="1:47" s="22" customFormat="1">
      <c r="A59" s="6"/>
      <c r="B59" s="14">
        <f t="shared" si="5"/>
        <v>46</v>
      </c>
      <c r="C59" s="25" t="s">
        <v>905</v>
      </c>
      <c r="D59" s="25" t="s">
        <v>906</v>
      </c>
      <c r="E59" s="16"/>
      <c r="F59" s="16" t="s">
        <v>183</v>
      </c>
      <c r="G59" s="16">
        <v>3</v>
      </c>
      <c r="H59" s="17" t="str">
        <f t="shared" si="6"/>
        <v>text</v>
      </c>
      <c r="I59" s="17">
        <f t="shared" si="7"/>
        <v>10</v>
      </c>
      <c r="J59" s="26"/>
      <c r="K59" s="27"/>
      <c r="L59" s="28"/>
      <c r="M59" s="29"/>
      <c r="P59" s="6"/>
      <c r="Q59" s="6"/>
      <c r="R59" s="6"/>
      <c r="S59" s="6" t="str">
        <f t="shared" si="19"/>
        <v>,patient_state3</v>
      </c>
      <c r="T59" s="6" t="str">
        <f t="shared" si="20"/>
        <v>TEXT</v>
      </c>
      <c r="U59" s="6" t="str">
        <f t="shared" si="21"/>
        <v/>
      </c>
      <c r="V59" s="6" t="str">
        <f t="shared" si="22"/>
        <v/>
      </c>
      <c r="W59" s="6" t="str">
        <f t="shared" si="23"/>
        <v>-- 患者の状態3</v>
      </c>
      <c r="X59" s="6"/>
      <c r="AF59" s="42"/>
      <c r="AG59" s="42"/>
      <c r="AH59" s="42"/>
      <c r="AK59" s="22" t="str">
        <f t="shared" si="11"/>
        <v>,patient_state3</v>
      </c>
      <c r="AP59" s="22" t="str">
        <f t="shared" si="17"/>
        <v>,d.patient_state3</v>
      </c>
      <c r="AU59" s="22" t="str">
        <f t="shared" si="18"/>
        <v>,d.patient_state3</v>
      </c>
    </row>
    <row r="60" spans="1:47" s="22" customFormat="1">
      <c r="A60" s="6"/>
      <c r="B60" s="14">
        <f t="shared" si="5"/>
        <v>47</v>
      </c>
      <c r="C60" s="15" t="s">
        <v>907</v>
      </c>
      <c r="D60" s="15" t="s">
        <v>908</v>
      </c>
      <c r="E60" s="17"/>
      <c r="F60" s="16" t="s">
        <v>183</v>
      </c>
      <c r="G60" s="17">
        <v>3</v>
      </c>
      <c r="H60" s="17" t="str">
        <f t="shared" si="6"/>
        <v>text</v>
      </c>
      <c r="I60" s="17">
        <f t="shared" si="7"/>
        <v>10</v>
      </c>
      <c r="J60" s="18"/>
      <c r="K60" s="21"/>
      <c r="L60" s="19"/>
      <c r="M60" s="20"/>
      <c r="P60" s="6"/>
      <c r="Q60" s="6"/>
      <c r="R60" s="6"/>
      <c r="S60" s="6" t="str">
        <f t="shared" si="19"/>
        <v>,patient_state4</v>
      </c>
      <c r="T60" s="6" t="str">
        <f t="shared" si="20"/>
        <v>TEXT</v>
      </c>
      <c r="U60" s="6" t="str">
        <f t="shared" si="21"/>
        <v/>
      </c>
      <c r="V60" s="6" t="str">
        <f t="shared" si="22"/>
        <v/>
      </c>
      <c r="W60" s="6" t="str">
        <f t="shared" si="23"/>
        <v>-- 患者の状態4</v>
      </c>
      <c r="X60" s="6"/>
      <c r="AF60" s="42"/>
      <c r="AG60" s="42"/>
      <c r="AH60" s="42"/>
      <c r="AK60" s="22" t="str">
        <f t="shared" si="11"/>
        <v>,patient_state4</v>
      </c>
      <c r="AP60" s="22" t="str">
        <f t="shared" si="17"/>
        <v>,d.patient_state4</v>
      </c>
      <c r="AU60" s="22" t="str">
        <f t="shared" si="18"/>
        <v>,d.patient_state4</v>
      </c>
    </row>
    <row r="61" spans="1:47" s="22" customFormat="1">
      <c r="A61" s="6"/>
      <c r="B61" s="14">
        <f>ROW()-13</f>
        <v>48</v>
      </c>
      <c r="C61" s="25" t="s">
        <v>909</v>
      </c>
      <c r="D61" s="25" t="s">
        <v>910</v>
      </c>
      <c r="E61" s="16"/>
      <c r="F61" s="16" t="s">
        <v>183</v>
      </c>
      <c r="G61" s="16">
        <v>3</v>
      </c>
      <c r="H61" s="17" t="str">
        <f t="shared" si="6"/>
        <v>text</v>
      </c>
      <c r="I61" s="17">
        <f t="shared" si="7"/>
        <v>10</v>
      </c>
      <c r="J61" s="26"/>
      <c r="K61" s="27"/>
      <c r="L61" s="28"/>
      <c r="M61" s="29"/>
      <c r="P61" s="6"/>
      <c r="Q61" s="6"/>
      <c r="R61" s="6"/>
      <c r="S61" s="6" t="str">
        <f t="shared" si="19"/>
        <v>,patient_state5</v>
      </c>
      <c r="T61" s="6" t="str">
        <f t="shared" si="20"/>
        <v>TEXT</v>
      </c>
      <c r="U61" s="6" t="str">
        <f t="shared" si="21"/>
        <v/>
      </c>
      <c r="V61" s="6" t="str">
        <f t="shared" si="22"/>
        <v/>
      </c>
      <c r="W61" s="6" t="str">
        <f t="shared" si="23"/>
        <v>-- 患者の状態5</v>
      </c>
      <c r="X61" s="6"/>
      <c r="AF61" s="42"/>
      <c r="AG61" s="42"/>
      <c r="AH61" s="42"/>
      <c r="AK61" s="22" t="str">
        <f t="shared" si="11"/>
        <v>,patient_state5</v>
      </c>
      <c r="AP61" s="22" t="str">
        <f t="shared" si="17"/>
        <v>,d.patient_state5</v>
      </c>
      <c r="AU61" s="22" t="str">
        <f t="shared" si="18"/>
        <v>,d.patient_state5</v>
      </c>
    </row>
    <row r="62" spans="1:47" s="22" customFormat="1">
      <c r="A62" s="6"/>
      <c r="B62" s="14">
        <f t="shared" si="5"/>
        <v>49</v>
      </c>
      <c r="C62" s="15" t="s">
        <v>911</v>
      </c>
      <c r="D62" s="15" t="s">
        <v>912</v>
      </c>
      <c r="E62" s="17"/>
      <c r="F62" s="16" t="s">
        <v>183</v>
      </c>
      <c r="G62" s="17">
        <v>3</v>
      </c>
      <c r="H62" s="17" t="str">
        <f t="shared" si="6"/>
        <v>text</v>
      </c>
      <c r="I62" s="17">
        <f t="shared" si="7"/>
        <v>10</v>
      </c>
      <c r="J62" s="18"/>
      <c r="K62" s="21"/>
      <c r="L62" s="19"/>
      <c r="M62" s="20"/>
      <c r="P62" s="6"/>
      <c r="Q62" s="6"/>
      <c r="R62" s="6"/>
      <c r="S62" s="6" t="str">
        <f t="shared" si="19"/>
        <v>,patient_state6</v>
      </c>
      <c r="T62" s="6" t="str">
        <f t="shared" si="20"/>
        <v>TEXT</v>
      </c>
      <c r="U62" s="6" t="str">
        <f t="shared" si="21"/>
        <v/>
      </c>
      <c r="V62" s="6" t="str">
        <f t="shared" si="22"/>
        <v/>
      </c>
      <c r="W62" s="6" t="str">
        <f t="shared" si="23"/>
        <v>-- 患者の状態6</v>
      </c>
      <c r="X62" s="6"/>
      <c r="AF62" s="42"/>
      <c r="AG62" s="42"/>
      <c r="AH62" s="42"/>
      <c r="AK62" s="22" t="str">
        <f t="shared" si="11"/>
        <v>,patient_state6</v>
      </c>
      <c r="AP62" s="22" t="str">
        <f t="shared" si="17"/>
        <v>,d.patient_state6</v>
      </c>
      <c r="AU62" s="22" t="str">
        <f t="shared" si="18"/>
        <v>,d.patient_state6</v>
      </c>
    </row>
    <row r="63" spans="1:47" s="22" customFormat="1">
      <c r="A63" s="6"/>
      <c r="B63" s="14">
        <f t="shared" si="5"/>
        <v>50</v>
      </c>
      <c r="C63" s="25" t="s">
        <v>913</v>
      </c>
      <c r="D63" s="25" t="s">
        <v>914</v>
      </c>
      <c r="E63" s="16"/>
      <c r="F63" s="16" t="s">
        <v>183</v>
      </c>
      <c r="G63" s="16">
        <v>3</v>
      </c>
      <c r="H63" s="17" t="str">
        <f t="shared" si="6"/>
        <v>text</v>
      </c>
      <c r="I63" s="17">
        <f t="shared" si="7"/>
        <v>10</v>
      </c>
      <c r="J63" s="26"/>
      <c r="K63" s="27"/>
      <c r="L63" s="28"/>
      <c r="M63" s="29"/>
      <c r="P63" s="6"/>
      <c r="Q63" s="6"/>
      <c r="R63" s="6"/>
      <c r="S63" s="6" t="str">
        <f t="shared" si="19"/>
        <v>,patient_state7</v>
      </c>
      <c r="T63" s="6" t="str">
        <f t="shared" si="20"/>
        <v>TEXT</v>
      </c>
      <c r="U63" s="6" t="str">
        <f t="shared" si="21"/>
        <v/>
      </c>
      <c r="V63" s="6" t="str">
        <f t="shared" si="22"/>
        <v/>
      </c>
      <c r="W63" s="6" t="str">
        <f t="shared" si="23"/>
        <v>-- 患者の状態7</v>
      </c>
      <c r="X63" s="6"/>
      <c r="AF63" s="42"/>
      <c r="AG63" s="42"/>
      <c r="AH63" s="42"/>
      <c r="AK63" s="22" t="str">
        <f t="shared" si="11"/>
        <v>,patient_state7</v>
      </c>
      <c r="AP63" s="22" t="str">
        <f t="shared" si="17"/>
        <v>,d.patient_state7</v>
      </c>
      <c r="AU63" s="22" t="str">
        <f t="shared" si="18"/>
        <v>,d.patient_state7</v>
      </c>
    </row>
    <row r="64" spans="1:47" s="22" customFormat="1">
      <c r="A64" s="6"/>
      <c r="B64" s="14">
        <f t="shared" si="5"/>
        <v>51</v>
      </c>
      <c r="C64" s="15" t="s">
        <v>915</v>
      </c>
      <c r="D64" s="15" t="s">
        <v>916</v>
      </c>
      <c r="E64" s="17"/>
      <c r="F64" s="16" t="s">
        <v>183</v>
      </c>
      <c r="G64" s="17">
        <v>3</v>
      </c>
      <c r="H64" s="17" t="str">
        <f t="shared" si="6"/>
        <v>text</v>
      </c>
      <c r="I64" s="17">
        <f t="shared" si="7"/>
        <v>10</v>
      </c>
      <c r="J64" s="18"/>
      <c r="K64" s="21"/>
      <c r="L64" s="19"/>
      <c r="M64" s="20"/>
      <c r="P64" s="6"/>
      <c r="Q64" s="6"/>
      <c r="R64" s="6"/>
      <c r="S64" s="6" t="str">
        <f t="shared" si="19"/>
        <v>,patient_state8</v>
      </c>
      <c r="T64" s="6" t="str">
        <f t="shared" si="20"/>
        <v>TEXT</v>
      </c>
      <c r="U64" s="6" t="str">
        <f t="shared" si="21"/>
        <v/>
      </c>
      <c r="V64" s="6" t="str">
        <f t="shared" si="22"/>
        <v/>
      </c>
      <c r="W64" s="6" t="str">
        <f t="shared" si="23"/>
        <v>-- 患者の状態8</v>
      </c>
      <c r="X64" s="6"/>
      <c r="AF64" s="42"/>
      <c r="AG64" s="42"/>
      <c r="AH64" s="42"/>
      <c r="AK64" s="22" t="str">
        <f t="shared" si="11"/>
        <v>,patient_state8</v>
      </c>
      <c r="AP64" s="22" t="str">
        <f t="shared" si="17"/>
        <v>,d.patient_state8</v>
      </c>
      <c r="AU64" s="22" t="str">
        <f t="shared" si="18"/>
        <v>,d.patient_state8</v>
      </c>
    </row>
    <row r="65" spans="1:47" s="22" customFormat="1">
      <c r="A65" s="6"/>
      <c r="B65" s="14">
        <f>ROW()-13</f>
        <v>52</v>
      </c>
      <c r="C65" s="25" t="s">
        <v>917</v>
      </c>
      <c r="D65" s="25" t="s">
        <v>918</v>
      </c>
      <c r="E65" s="16"/>
      <c r="F65" s="16" t="s">
        <v>183</v>
      </c>
      <c r="G65" s="16">
        <v>3</v>
      </c>
      <c r="H65" s="17" t="str">
        <f t="shared" si="6"/>
        <v>text</v>
      </c>
      <c r="I65" s="17">
        <f t="shared" si="7"/>
        <v>10</v>
      </c>
      <c r="J65" s="26"/>
      <c r="K65" s="27"/>
      <c r="L65" s="28"/>
      <c r="M65" s="29"/>
      <c r="P65" s="6"/>
      <c r="Q65" s="6"/>
      <c r="R65" s="6"/>
      <c r="S65" s="6" t="str">
        <f t="shared" si="19"/>
        <v>,patient_state9</v>
      </c>
      <c r="T65" s="6" t="str">
        <f t="shared" si="20"/>
        <v>TEXT</v>
      </c>
      <c r="U65" s="6" t="str">
        <f t="shared" si="21"/>
        <v/>
      </c>
      <c r="V65" s="6" t="str">
        <f t="shared" si="22"/>
        <v/>
      </c>
      <c r="W65" s="6" t="str">
        <f t="shared" si="23"/>
        <v>-- 患者の状態9</v>
      </c>
      <c r="X65" s="6"/>
      <c r="AF65" s="42"/>
      <c r="AG65" s="42"/>
      <c r="AH65" s="42"/>
      <c r="AK65" s="22" t="str">
        <f t="shared" si="11"/>
        <v>,patient_state9</v>
      </c>
      <c r="AP65" s="22" t="str">
        <f t="shared" si="17"/>
        <v>,d.patient_state9</v>
      </c>
      <c r="AU65" s="22" t="str">
        <f t="shared" si="18"/>
        <v>,d.patient_state9</v>
      </c>
    </row>
    <row r="66" spans="1:47" s="22" customFormat="1">
      <c r="A66" s="6"/>
      <c r="B66" s="14">
        <f>ROW()-13</f>
        <v>53</v>
      </c>
      <c r="C66" s="25" t="s">
        <v>919</v>
      </c>
      <c r="D66" s="25" t="s">
        <v>920</v>
      </c>
      <c r="E66" s="16"/>
      <c r="F66" s="16" t="s">
        <v>183</v>
      </c>
      <c r="G66" s="16">
        <v>3</v>
      </c>
      <c r="H66" s="17" t="str">
        <f t="shared" si="6"/>
        <v>text</v>
      </c>
      <c r="I66" s="17">
        <f t="shared" si="7"/>
        <v>10</v>
      </c>
      <c r="J66" s="26"/>
      <c r="K66" s="27"/>
      <c r="L66" s="28"/>
      <c r="M66" s="29"/>
      <c r="P66" s="6"/>
      <c r="Q66" s="6"/>
      <c r="R66" s="6"/>
      <c r="S66" s="6" t="str">
        <f t="shared" si="8"/>
        <v>,patient_state10</v>
      </c>
      <c r="T66" s="6" t="str">
        <f t="shared" si="9"/>
        <v>TEXT</v>
      </c>
      <c r="U66" s="6" t="str">
        <f t="shared" si="10"/>
        <v/>
      </c>
      <c r="V66" s="6" t="str">
        <f t="shared" si="0"/>
        <v/>
      </c>
      <c r="W66" s="6" t="str">
        <f t="shared" si="1"/>
        <v>-- 患者の状態10</v>
      </c>
      <c r="X66" s="6"/>
      <c r="AF66" s="42"/>
      <c r="AG66" s="42"/>
      <c r="AH66" s="42"/>
      <c r="AK66" s="22" t="str">
        <f t="shared" si="11"/>
        <v>,patient_state10</v>
      </c>
      <c r="AP66" s="22" t="str">
        <f t="shared" si="17"/>
        <v>,d.patient_state10</v>
      </c>
      <c r="AU66" s="22" t="str">
        <f t="shared" si="18"/>
        <v>,d.patient_state10</v>
      </c>
    </row>
    <row r="67" spans="1:47" s="22" customFormat="1">
      <c r="A67" s="6"/>
      <c r="B67" s="14">
        <f t="shared" si="5"/>
        <v>54</v>
      </c>
      <c r="C67" s="15" t="s">
        <v>921</v>
      </c>
      <c r="D67" s="15" t="s">
        <v>922</v>
      </c>
      <c r="E67" s="17"/>
      <c r="F67" s="16" t="s">
        <v>183</v>
      </c>
      <c r="G67" s="17">
        <v>3</v>
      </c>
      <c r="H67" s="17" t="str">
        <f t="shared" si="6"/>
        <v>text</v>
      </c>
      <c r="I67" s="17">
        <f t="shared" si="7"/>
        <v>10</v>
      </c>
      <c r="J67" s="18"/>
      <c r="K67" s="21"/>
      <c r="L67" s="19"/>
      <c r="M67" s="20"/>
      <c r="P67" s="6"/>
      <c r="Q67" s="6"/>
      <c r="R67" s="6"/>
      <c r="S67" s="6" t="str">
        <f t="shared" si="8"/>
        <v>,patient_state11</v>
      </c>
      <c r="T67" s="6" t="str">
        <f t="shared" si="9"/>
        <v>TEXT</v>
      </c>
      <c r="U67" s="6" t="str">
        <f t="shared" si="10"/>
        <v/>
      </c>
      <c r="V67" s="6" t="str">
        <f t="shared" si="0"/>
        <v/>
      </c>
      <c r="W67" s="6" t="str">
        <f t="shared" si="1"/>
        <v>-- 患者の状態11</v>
      </c>
      <c r="X67" s="6"/>
      <c r="AF67" s="42"/>
      <c r="AG67" s="42"/>
      <c r="AH67" s="42"/>
      <c r="AK67" s="22" t="str">
        <f t="shared" si="11"/>
        <v>,patient_state11</v>
      </c>
      <c r="AP67" s="22" t="str">
        <f t="shared" si="17"/>
        <v>,d.patient_state11</v>
      </c>
      <c r="AU67" s="22" t="str">
        <f t="shared" si="18"/>
        <v>,d.patient_state11</v>
      </c>
    </row>
    <row r="68" spans="1:47" s="22" customFormat="1">
      <c r="A68" s="6"/>
      <c r="B68" s="14">
        <f t="shared" si="5"/>
        <v>55</v>
      </c>
      <c r="C68" s="25" t="s">
        <v>923</v>
      </c>
      <c r="D68" s="25" t="s">
        <v>924</v>
      </c>
      <c r="E68" s="16"/>
      <c r="F68" s="16" t="s">
        <v>183</v>
      </c>
      <c r="G68" s="16">
        <v>3</v>
      </c>
      <c r="H68" s="17" t="str">
        <f t="shared" si="6"/>
        <v>text</v>
      </c>
      <c r="I68" s="17">
        <f t="shared" si="7"/>
        <v>10</v>
      </c>
      <c r="J68" s="26"/>
      <c r="K68" s="27"/>
      <c r="L68" s="28"/>
      <c r="M68" s="29"/>
      <c r="P68" s="6"/>
      <c r="Q68" s="6"/>
      <c r="R68" s="6"/>
      <c r="S68" s="6" t="str">
        <f t="shared" si="8"/>
        <v>,patient_state12</v>
      </c>
      <c r="T68" s="6" t="str">
        <f t="shared" si="9"/>
        <v>TEXT</v>
      </c>
      <c r="U68" s="6" t="str">
        <f t="shared" si="10"/>
        <v/>
      </c>
      <c r="V68" s="6" t="str">
        <f t="shared" si="0"/>
        <v/>
      </c>
      <c r="W68" s="6" t="str">
        <f t="shared" si="1"/>
        <v>-- 患者の状態12</v>
      </c>
      <c r="X68" s="6"/>
      <c r="AF68" s="42"/>
      <c r="AG68" s="42"/>
      <c r="AH68" s="42"/>
      <c r="AK68" s="22" t="str">
        <f t="shared" si="11"/>
        <v>,patient_state12</v>
      </c>
      <c r="AP68" s="22" t="str">
        <f t="shared" si="17"/>
        <v>,d.patient_state12</v>
      </c>
      <c r="AU68" s="22" t="str">
        <f t="shared" si="18"/>
        <v>,d.patient_state12</v>
      </c>
    </row>
    <row r="69" spans="1:47" s="22" customFormat="1">
      <c r="A69" s="6"/>
      <c r="B69" s="14">
        <f t="shared" si="5"/>
        <v>56</v>
      </c>
      <c r="C69" s="15" t="s">
        <v>925</v>
      </c>
      <c r="D69" s="15" t="s">
        <v>926</v>
      </c>
      <c r="E69" s="17"/>
      <c r="F69" s="16" t="s">
        <v>183</v>
      </c>
      <c r="G69" s="17">
        <v>3</v>
      </c>
      <c r="H69" s="17" t="str">
        <f t="shared" si="6"/>
        <v>text</v>
      </c>
      <c r="I69" s="17">
        <f t="shared" si="7"/>
        <v>10</v>
      </c>
      <c r="J69" s="18"/>
      <c r="K69" s="21"/>
      <c r="L69" s="19"/>
      <c r="M69" s="20"/>
      <c r="P69" s="6"/>
      <c r="Q69" s="6"/>
      <c r="R69" s="6"/>
      <c r="S69" s="6" t="str">
        <f t="shared" si="8"/>
        <v>,patient_state13</v>
      </c>
      <c r="T69" s="6" t="str">
        <f t="shared" si="9"/>
        <v>TEXT</v>
      </c>
      <c r="U69" s="6" t="str">
        <f t="shared" si="10"/>
        <v/>
      </c>
      <c r="V69" s="6" t="str">
        <f t="shared" si="0"/>
        <v/>
      </c>
      <c r="W69" s="6" t="str">
        <f t="shared" si="1"/>
        <v>-- 患者の状態13</v>
      </c>
      <c r="X69" s="6"/>
      <c r="AF69" s="42"/>
      <c r="AG69" s="42"/>
      <c r="AH69" s="42"/>
      <c r="AK69" s="22" t="str">
        <f t="shared" si="11"/>
        <v>,patient_state13</v>
      </c>
      <c r="AP69" s="22" t="str">
        <f t="shared" si="17"/>
        <v>,d.patient_state13</v>
      </c>
      <c r="AU69" s="22" t="str">
        <f t="shared" si="18"/>
        <v>,d.patient_state13</v>
      </c>
    </row>
    <row r="70" spans="1:47" s="22" customFormat="1">
      <c r="A70" s="6"/>
      <c r="B70" s="14">
        <f>ROW()-13</f>
        <v>57</v>
      </c>
      <c r="C70" s="25" t="s">
        <v>927</v>
      </c>
      <c r="D70" s="25" t="s">
        <v>928</v>
      </c>
      <c r="E70" s="16"/>
      <c r="F70" s="16" t="s">
        <v>183</v>
      </c>
      <c r="G70" s="16">
        <v>3</v>
      </c>
      <c r="H70" s="17" t="str">
        <f t="shared" si="6"/>
        <v>text</v>
      </c>
      <c r="I70" s="17">
        <f t="shared" si="7"/>
        <v>10</v>
      </c>
      <c r="J70" s="26"/>
      <c r="K70" s="27"/>
      <c r="L70" s="28"/>
      <c r="M70" s="29"/>
      <c r="P70" s="6"/>
      <c r="Q70" s="6"/>
      <c r="R70" s="6"/>
      <c r="S70" s="6" t="str">
        <f t="shared" si="8"/>
        <v>,patient_state14</v>
      </c>
      <c r="T70" s="6" t="str">
        <f t="shared" si="9"/>
        <v>TEXT</v>
      </c>
      <c r="U70" s="6" t="str">
        <f t="shared" si="10"/>
        <v/>
      </c>
      <c r="V70" s="6" t="str">
        <f t="shared" si="0"/>
        <v/>
      </c>
      <c r="W70" s="6" t="str">
        <f t="shared" si="1"/>
        <v>-- 患者の状態14</v>
      </c>
      <c r="X70" s="6"/>
      <c r="AF70" s="42"/>
      <c r="AG70" s="42"/>
      <c r="AH70" s="42"/>
      <c r="AK70" s="22" t="str">
        <f t="shared" si="11"/>
        <v>,patient_state14</v>
      </c>
      <c r="AP70" s="22" t="str">
        <f t="shared" si="17"/>
        <v>,d.patient_state14</v>
      </c>
      <c r="AU70" s="22" t="str">
        <f t="shared" si="18"/>
        <v>,d.patient_state14</v>
      </c>
    </row>
    <row r="71" spans="1:47" s="22" customFormat="1">
      <c r="A71" s="6"/>
      <c r="B71" s="14">
        <f t="shared" si="5"/>
        <v>58</v>
      </c>
      <c r="C71" s="15" t="s">
        <v>929</v>
      </c>
      <c r="D71" s="15" t="s">
        <v>930</v>
      </c>
      <c r="E71" s="17"/>
      <c r="F71" s="16" t="s">
        <v>183</v>
      </c>
      <c r="G71" s="17">
        <v>3</v>
      </c>
      <c r="H71" s="17" t="str">
        <f t="shared" si="6"/>
        <v>text</v>
      </c>
      <c r="I71" s="17">
        <f t="shared" si="7"/>
        <v>10</v>
      </c>
      <c r="J71" s="18"/>
      <c r="K71" s="21"/>
      <c r="L71" s="19"/>
      <c r="M71" s="20"/>
      <c r="P71" s="6"/>
      <c r="Q71" s="6"/>
      <c r="R71" s="6"/>
      <c r="S71" s="6" t="str">
        <f t="shared" si="8"/>
        <v>,patient_state15</v>
      </c>
      <c r="T71" s="6" t="str">
        <f t="shared" si="9"/>
        <v>TEXT</v>
      </c>
      <c r="U71" s="6" t="str">
        <f t="shared" si="10"/>
        <v/>
      </c>
      <c r="V71" s="6" t="str">
        <f t="shared" si="0"/>
        <v/>
      </c>
      <c r="W71" s="6" t="str">
        <f t="shared" si="1"/>
        <v>-- 患者の状態15</v>
      </c>
      <c r="X71" s="6"/>
      <c r="AF71" s="42"/>
      <c r="AG71" s="42"/>
      <c r="AH71" s="42"/>
      <c r="AK71" s="22" t="str">
        <f t="shared" si="11"/>
        <v>,patient_state15</v>
      </c>
      <c r="AP71" s="22" t="str">
        <f t="shared" si="17"/>
        <v>,d.patient_state15</v>
      </c>
      <c r="AU71" s="22" t="str">
        <f t="shared" si="18"/>
        <v>,d.patient_state15</v>
      </c>
    </row>
    <row r="72" spans="1:47" s="22" customFormat="1">
      <c r="A72" s="6"/>
      <c r="B72" s="14">
        <f t="shared" si="5"/>
        <v>59</v>
      </c>
      <c r="C72" s="25" t="s">
        <v>931</v>
      </c>
      <c r="D72" s="25" t="s">
        <v>932</v>
      </c>
      <c r="E72" s="16"/>
      <c r="F72" s="16" t="s">
        <v>183</v>
      </c>
      <c r="G72" s="16">
        <v>3</v>
      </c>
      <c r="H72" s="17" t="str">
        <f t="shared" si="6"/>
        <v>text</v>
      </c>
      <c r="I72" s="17">
        <f t="shared" si="7"/>
        <v>10</v>
      </c>
      <c r="J72" s="26"/>
      <c r="K72" s="27"/>
      <c r="L72" s="28"/>
      <c r="M72" s="29"/>
      <c r="P72" s="6"/>
      <c r="Q72" s="6"/>
      <c r="R72" s="6"/>
      <c r="S72" s="6" t="str">
        <f t="shared" si="8"/>
        <v>,patient_state16</v>
      </c>
      <c r="T72" s="6" t="str">
        <f t="shared" si="9"/>
        <v>TEXT</v>
      </c>
      <c r="U72" s="6" t="str">
        <f t="shared" si="10"/>
        <v/>
      </c>
      <c r="V72" s="6" t="str">
        <f t="shared" si="0"/>
        <v/>
      </c>
      <c r="W72" s="6" t="str">
        <f t="shared" si="1"/>
        <v>-- 患者の状態16</v>
      </c>
      <c r="X72" s="6"/>
      <c r="AF72" s="42"/>
      <c r="AG72" s="42"/>
      <c r="AH72" s="42"/>
      <c r="AK72" s="22" t="str">
        <f t="shared" si="11"/>
        <v>,patient_state16</v>
      </c>
      <c r="AP72" s="22" t="str">
        <f t="shared" si="17"/>
        <v>,d.patient_state16</v>
      </c>
      <c r="AU72" s="22" t="str">
        <f t="shared" si="18"/>
        <v>,d.patient_state16</v>
      </c>
    </row>
    <row r="73" spans="1:47" s="22" customFormat="1">
      <c r="A73" s="6"/>
      <c r="B73" s="14">
        <f t="shared" si="5"/>
        <v>60</v>
      </c>
      <c r="C73" s="15" t="s">
        <v>933</v>
      </c>
      <c r="D73" s="15" t="s">
        <v>934</v>
      </c>
      <c r="E73" s="17"/>
      <c r="F73" s="16" t="s">
        <v>183</v>
      </c>
      <c r="G73" s="17">
        <v>3</v>
      </c>
      <c r="H73" s="17" t="str">
        <f t="shared" si="6"/>
        <v>text</v>
      </c>
      <c r="I73" s="17">
        <f t="shared" si="7"/>
        <v>10</v>
      </c>
      <c r="J73" s="18"/>
      <c r="K73" s="21"/>
      <c r="L73" s="19"/>
      <c r="M73" s="20"/>
      <c r="P73" s="6"/>
      <c r="Q73" s="6"/>
      <c r="R73" s="6"/>
      <c r="S73" s="6" t="str">
        <f t="shared" si="8"/>
        <v>,patient_state17</v>
      </c>
      <c r="T73" s="6" t="str">
        <f t="shared" si="9"/>
        <v>TEXT</v>
      </c>
      <c r="U73" s="6" t="str">
        <f t="shared" si="10"/>
        <v/>
      </c>
      <c r="V73" s="6" t="str">
        <f t="shared" si="0"/>
        <v/>
      </c>
      <c r="W73" s="6" t="str">
        <f t="shared" si="1"/>
        <v>-- 患者の状態17</v>
      </c>
      <c r="X73" s="6"/>
      <c r="AF73" s="42"/>
      <c r="AG73" s="42"/>
      <c r="AH73" s="42"/>
      <c r="AK73" s="22" t="str">
        <f t="shared" si="11"/>
        <v>,patient_state17</v>
      </c>
      <c r="AP73" s="22" t="str">
        <f t="shared" si="17"/>
        <v>,d.patient_state17</v>
      </c>
      <c r="AU73" s="22" t="str">
        <f t="shared" si="18"/>
        <v>,d.patient_state17</v>
      </c>
    </row>
    <row r="74" spans="1:47" s="22" customFormat="1">
      <c r="A74" s="6"/>
      <c r="B74" s="14">
        <f>ROW()-13</f>
        <v>61</v>
      </c>
      <c r="C74" s="25" t="s">
        <v>935</v>
      </c>
      <c r="D74" s="25" t="s">
        <v>936</v>
      </c>
      <c r="E74" s="16"/>
      <c r="F74" s="16" t="s">
        <v>183</v>
      </c>
      <c r="G74" s="16">
        <v>3</v>
      </c>
      <c r="H74" s="17" t="str">
        <f t="shared" si="6"/>
        <v>text</v>
      </c>
      <c r="I74" s="17">
        <f t="shared" si="7"/>
        <v>10</v>
      </c>
      <c r="J74" s="26"/>
      <c r="K74" s="27"/>
      <c r="L74" s="28"/>
      <c r="M74" s="29"/>
      <c r="P74" s="6"/>
      <c r="Q74" s="6"/>
      <c r="R74" s="6"/>
      <c r="S74" s="6" t="str">
        <f t="shared" ref="S74" si="24">IF(B74&lt;&gt;1,","&amp;D74,D74)</f>
        <v>,patient_state18</v>
      </c>
      <c r="T74" s="6" t="str">
        <f t="shared" ref="T74" si="25">UPPER(H74)</f>
        <v>TEXT</v>
      </c>
      <c r="U74" s="6" t="str">
        <f t="shared" ref="U74" si="26">IF(K74&lt;&gt;"","default "&amp;IF(H74="text","'"&amp;K74&amp;"'",K74),"")</f>
        <v/>
      </c>
      <c r="V74" s="6" t="str">
        <f t="shared" ref="V74" si="27">IF(L74="○","NOT NULL","")</f>
        <v/>
      </c>
      <c r="W74" s="6" t="str">
        <f t="shared" ref="W74" si="28">"-- "&amp;C74</f>
        <v>-- 患者の状態18</v>
      </c>
      <c r="X74" s="6"/>
      <c r="AF74" s="42"/>
      <c r="AG74" s="42"/>
      <c r="AH74" s="42"/>
      <c r="AK74" s="22" t="str">
        <f t="shared" si="11"/>
        <v>,patient_state18</v>
      </c>
      <c r="AP74" s="22" t="str">
        <f t="shared" si="17"/>
        <v>,d.patient_state18</v>
      </c>
      <c r="AU74" s="22" t="str">
        <f t="shared" si="18"/>
        <v>,d.patient_state18</v>
      </c>
    </row>
    <row r="75" spans="1:47" s="22" customFormat="1">
      <c r="A75" s="6"/>
      <c r="B75" s="14">
        <f>ROW()-13</f>
        <v>62</v>
      </c>
      <c r="C75" s="25" t="s">
        <v>937</v>
      </c>
      <c r="D75" s="25" t="s">
        <v>938</v>
      </c>
      <c r="E75" s="16"/>
      <c r="F75" s="16" t="s">
        <v>183</v>
      </c>
      <c r="G75" s="16">
        <v>3</v>
      </c>
      <c r="H75" s="17" t="str">
        <f t="shared" si="6"/>
        <v>text</v>
      </c>
      <c r="I75" s="17">
        <f t="shared" si="7"/>
        <v>10</v>
      </c>
      <c r="J75" s="26"/>
      <c r="K75" s="27"/>
      <c r="L75" s="28"/>
      <c r="M75" s="29"/>
      <c r="P75" s="6"/>
      <c r="Q75" s="6"/>
      <c r="R75" s="6"/>
      <c r="S75" s="6" t="str">
        <f t="shared" si="8"/>
        <v>,patient_state19</v>
      </c>
      <c r="T75" s="6" t="str">
        <f t="shared" si="9"/>
        <v>TEXT</v>
      </c>
      <c r="U75" s="6" t="str">
        <f t="shared" si="10"/>
        <v/>
      </c>
      <c r="V75" s="6" t="str">
        <f t="shared" si="0"/>
        <v/>
      </c>
      <c r="W75" s="6" t="str">
        <f t="shared" si="1"/>
        <v>-- 患者の状態19</v>
      </c>
      <c r="X75" s="6"/>
      <c r="AF75" s="42"/>
      <c r="AG75" s="42"/>
      <c r="AH75" s="42"/>
      <c r="AK75" s="22" t="str">
        <f t="shared" si="11"/>
        <v>,patient_state19</v>
      </c>
      <c r="AP75" s="22" t="str">
        <f t="shared" si="17"/>
        <v>,d.patient_state19</v>
      </c>
      <c r="AU75" s="22" t="str">
        <f t="shared" si="18"/>
        <v>,d.patient_state19</v>
      </c>
    </row>
    <row r="76" spans="1:47" s="22" customFormat="1" ht="18.75" customHeight="1" thickBot="1">
      <c r="A76" s="6"/>
      <c r="B76" s="30">
        <f>ROW()-13</f>
        <v>63</v>
      </c>
      <c r="C76" s="31" t="s">
        <v>939</v>
      </c>
      <c r="D76" s="31" t="s">
        <v>940</v>
      </c>
      <c r="E76" s="23"/>
      <c r="F76" s="23" t="s">
        <v>183</v>
      </c>
      <c r="G76" s="23">
        <v>3</v>
      </c>
      <c r="H76" s="23" t="str">
        <f t="shared" si="6"/>
        <v>text</v>
      </c>
      <c r="I76" s="23">
        <f t="shared" si="7"/>
        <v>10</v>
      </c>
      <c r="J76" s="32"/>
      <c r="K76" s="33"/>
      <c r="L76" s="34"/>
      <c r="M76" s="35"/>
      <c r="P76" s="6"/>
      <c r="Q76" s="6"/>
      <c r="R76" s="6"/>
      <c r="S76" s="6" t="str">
        <f t="shared" si="8"/>
        <v>,patient_state20</v>
      </c>
      <c r="T76" s="6" t="str">
        <f t="shared" si="9"/>
        <v>TEXT</v>
      </c>
      <c r="U76" s="6" t="str">
        <f t="shared" si="10"/>
        <v/>
      </c>
      <c r="V76" s="6" t="str">
        <f t="shared" si="0"/>
        <v/>
      </c>
      <c r="W76" s="6" t="str">
        <f t="shared" si="1"/>
        <v>-- 患者の状態20</v>
      </c>
      <c r="X76" s="6"/>
      <c r="AF76" s="42"/>
      <c r="AG76" s="42"/>
      <c r="AH76" s="42"/>
      <c r="AK76" s="22" t="str">
        <f t="shared" si="11"/>
        <v>,patient_state20</v>
      </c>
      <c r="AP76" s="22" t="str">
        <f t="shared" si="17"/>
        <v>,d.patient_state20</v>
      </c>
      <c r="AU76" s="22" t="str">
        <f t="shared" si="18"/>
        <v>,d.patient_state20</v>
      </c>
    </row>
    <row r="77" spans="1:47">
      <c r="P77" s="22"/>
      <c r="R77" s="6" t="s">
        <v>175</v>
      </c>
      <c r="Y77" s="22"/>
      <c r="Z77" s="22"/>
      <c r="AA77" s="22"/>
      <c r="AB77" s="22"/>
      <c r="AJ77" s="6" t="s">
        <v>476</v>
      </c>
      <c r="AO77" s="6" t="s">
        <v>476</v>
      </c>
      <c r="AT77" s="6" t="s">
        <v>476</v>
      </c>
    </row>
    <row r="78" spans="1:47">
      <c r="A78" s="22"/>
      <c r="P78" s="22"/>
      <c r="Y78" s="22"/>
      <c r="Z78" s="22"/>
      <c r="AA78" s="22"/>
      <c r="AB78" s="22"/>
      <c r="AK78" s="6" t="str">
        <f>AK$11&amp;"."&amp;SUBSTITUTE($D$8,"merge","dwh")</f>
        <v>milscm2.dwh_receiptd_re</v>
      </c>
      <c r="AP78" s="6" t="str">
        <f>"(select * from "&amp;$AP$11&amp;"."&amp;SUBSTITUTE($D$8,"merge","dwh")&amp;" where facility_id = '%(facility_id)s') d "</f>
        <v xml:space="preserve">(select * from milscm22.dwh_receiptd_re where facility_id = '%(facility_id)s') d </v>
      </c>
      <c r="AU78" s="6" t="str">
        <f>"(select * from "&amp;$AU$11&amp;"."&amp;SUBSTITUTE($D$8,"merge","dwh")&amp;" where facility_id = '%(facility_id)s') d "</f>
        <v xml:space="preserve">(select * from milscm12.dwh_receiptd_re where facility_id = '%(facility_id)s') d </v>
      </c>
    </row>
    <row r="79" spans="1:47">
      <c r="A79" s="22"/>
      <c r="P79" s="22"/>
      <c r="Y79" s="22"/>
      <c r="Z79" s="22"/>
      <c r="AA79" s="22"/>
      <c r="AB79" s="22"/>
      <c r="AJ79" s="6" t="s">
        <v>2006</v>
      </c>
      <c r="AO79" s="6" t="s">
        <v>2006</v>
      </c>
      <c r="AT79" s="6" t="s">
        <v>2006</v>
      </c>
    </row>
    <row r="80" spans="1:47">
      <c r="A80" s="22"/>
      <c r="P80" s="22"/>
      <c r="Y80" s="22"/>
      <c r="Z80" s="22"/>
      <c r="AA80" s="22"/>
      <c r="AB80" s="22"/>
      <c r="AI80" s="6" t="s">
        <v>138</v>
      </c>
      <c r="AK80" s="6" t="str">
        <f>$AI80&amp;" = '%(facility_id)s'"</f>
        <v>facility_id = '%(facility_id)s'</v>
      </c>
      <c r="AP80" s="6" t="str">
        <f>"not exists ( select 1 from (select * from "&amp;"milscm4."&amp;$D$8&amp;" where facility_id = '%(facility_id)s') m where"</f>
        <v>not exists ( select 1 from (select * from milscm4.merge_receiptd_re where facility_id = '%(facility_id)s') m where</v>
      </c>
      <c r="AU80" s="6" t="str">
        <f>"not exists ( select 1 from (select * from "&amp;"milscm4."&amp;$D$8&amp;" where facility_id = '%(facility_id)s') m where"</f>
        <v>not exists ( select 1 from (select * from milscm4.merge_receiptd_re where facility_id = '%(facility_id)s') m where</v>
      </c>
    </row>
    <row r="81" spans="1:47">
      <c r="A81" s="22"/>
      <c r="P81" s="22"/>
      <c r="Y81" s="22"/>
      <c r="Z81" s="22"/>
      <c r="AA81" s="22"/>
      <c r="AB81" s="22"/>
      <c r="AJ81" s="6" t="s">
        <v>2007</v>
      </c>
      <c r="AN81" s="6" t="s">
        <v>138</v>
      </c>
      <c r="AP81" s="6" t="str">
        <f>"d."&amp;$AN81&amp;"=m."&amp;$AN81</f>
        <v>d.facility_id=m.facility_id</v>
      </c>
      <c r="AU81" s="6" t="str">
        <f>"d."&amp;$AN81&amp;"=m."&amp;$AN81</f>
        <v>d.facility_id=m.facility_id</v>
      </c>
    </row>
    <row r="82" spans="1:47">
      <c r="A82" s="22"/>
      <c r="P82" s="22"/>
      <c r="Y82" s="22"/>
      <c r="Z82" s="22"/>
      <c r="AA82" s="22"/>
      <c r="AB82" s="22"/>
      <c r="AN82" s="6" t="s">
        <v>814</v>
      </c>
      <c r="AP82" s="6" t="str">
        <f>"and d."&amp;$AN82&amp;"=m."&amp;$AN82</f>
        <v>and d.seikyu_ym=m.seikyu_ym</v>
      </c>
      <c r="AU82" s="6" t="str">
        <f>"and d."&amp;$AN82&amp;"=m."&amp;$AN82</f>
        <v>and d.seikyu_ym=m.seikyu_ym</v>
      </c>
    </row>
    <row r="83" spans="1:47">
      <c r="P83" s="22"/>
      <c r="Y83" s="22"/>
      <c r="Z83" s="22"/>
      <c r="AA83" s="22"/>
      <c r="AB83" s="22"/>
      <c r="AN83" s="6" t="s">
        <v>139</v>
      </c>
      <c r="AP83" s="6" t="str">
        <f t="shared" ref="AP83:AP86" si="29">"and d."&amp;$AN83&amp;"=m."&amp;$AN83</f>
        <v>and d.shinryo_ym=m.shinryo_ym</v>
      </c>
      <c r="AU83" s="6" t="str">
        <f t="shared" ref="AU83:AU86" si="30">"and d."&amp;$AN83&amp;"=m."&amp;$AN83</f>
        <v>and d.shinryo_ym=m.shinryo_ym</v>
      </c>
    </row>
    <row r="84" spans="1:47">
      <c r="P84" s="22"/>
      <c r="Y84" s="22"/>
      <c r="Z84" s="22"/>
      <c r="AA84" s="22"/>
      <c r="AB84" s="22"/>
      <c r="AN84" s="6" t="s">
        <v>816</v>
      </c>
      <c r="AP84" s="6" t="str">
        <f t="shared" si="29"/>
        <v>and d.shinsa_kikan=m.shinsa_kikan</v>
      </c>
      <c r="AU84" s="6" t="str">
        <f t="shared" si="30"/>
        <v>and d.shinsa_kikan=m.shinsa_kikan</v>
      </c>
    </row>
    <row r="85" spans="1:47">
      <c r="P85" s="22"/>
      <c r="Y85" s="22"/>
      <c r="Z85" s="22"/>
      <c r="AA85" s="22"/>
      <c r="AB85" s="22"/>
      <c r="AN85" s="6" t="s">
        <v>820</v>
      </c>
      <c r="AP85" s="6" t="str">
        <f t="shared" si="29"/>
        <v>and d.receipt_no=m.receipt_no</v>
      </c>
      <c r="AU85" s="6" t="str">
        <f t="shared" si="30"/>
        <v>and d.receipt_no=m.receipt_no</v>
      </c>
    </row>
    <row r="86" spans="1:47">
      <c r="P86" s="22"/>
      <c r="Y86" s="22"/>
      <c r="Z86" s="22"/>
      <c r="AA86" s="22"/>
      <c r="AB86" s="22"/>
      <c r="AN86" s="6" t="s">
        <v>822</v>
      </c>
      <c r="AP86" s="6" t="str">
        <f t="shared" si="29"/>
        <v>and d.gyo_no=m.gyo_no</v>
      </c>
      <c r="AU86" s="6" t="str">
        <f t="shared" si="30"/>
        <v>and d.gyo_no=m.gyo_no</v>
      </c>
    </row>
    <row r="87" spans="1:47">
      <c r="P87" s="22"/>
      <c r="Y87" s="22"/>
      <c r="Z87" s="22"/>
      <c r="AA87" s="22"/>
      <c r="AB87" s="22"/>
      <c r="AO87" s="6" t="s">
        <v>2022</v>
      </c>
      <c r="AT87" s="6" t="s">
        <v>2022</v>
      </c>
    </row>
    <row r="88" spans="1:47">
      <c r="P88" s="22"/>
      <c r="Y88" s="22"/>
      <c r="Z88" s="22"/>
      <c r="AA88" s="22"/>
      <c r="AB88" s="22"/>
    </row>
    <row r="89" spans="1:47">
      <c r="P89" s="22"/>
      <c r="Y89" s="22"/>
      <c r="Z89" s="22"/>
      <c r="AA89" s="22"/>
      <c r="AB89" s="22"/>
    </row>
    <row r="90" spans="1:47">
      <c r="P90" s="22"/>
      <c r="Y90" s="22"/>
      <c r="Z90" s="22"/>
      <c r="AA90" s="22"/>
      <c r="AB90" s="22"/>
    </row>
    <row r="91" spans="1:47">
      <c r="P91" s="22"/>
      <c r="Y91" s="22"/>
      <c r="Z91" s="22"/>
      <c r="AA91" s="22"/>
      <c r="AB91"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U45"/>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milscm4.merge_receiptd_bu</v>
      </c>
    </row>
    <row r="3" spans="1:47" ht="18" thickBot="1">
      <c r="B3" s="9"/>
      <c r="C3" s="9"/>
      <c r="D3" s="9"/>
      <c r="E3" s="9"/>
      <c r="F3" s="9"/>
      <c r="G3" s="9"/>
      <c r="H3" s="9"/>
      <c r="I3" s="9"/>
      <c r="J3" s="9"/>
      <c r="K3" s="9"/>
      <c r="L3" s="9"/>
      <c r="M3" s="10"/>
      <c r="N3" s="9"/>
      <c r="Q3" s="6" t="str">
        <f>"ADD CONSTRAINT "&amp;D$8&amp;"_pkey"</f>
        <v>ADD CONSTRAINT merge_receiptd_bu_pkey</v>
      </c>
    </row>
    <row r="4" spans="1:47">
      <c r="B4" s="177" t="s">
        <v>133</v>
      </c>
      <c r="C4" s="178"/>
      <c r="D4" s="179" t="str">
        <f>VLOOKUP(D7,エンティティ一覧!A1:'エンティティ一覧'!AQ10060,13,FALSE)</f>
        <v>ENT_C3_08</v>
      </c>
      <c r="E4" s="180"/>
      <c r="F4" s="180"/>
      <c r="G4" s="180"/>
      <c r="H4" s="180"/>
      <c r="I4" s="180"/>
      <c r="J4" s="180"/>
      <c r="K4" s="180"/>
      <c r="L4" s="180"/>
      <c r="M4" s="181"/>
      <c r="R4" s="6" t="s">
        <v>176</v>
      </c>
    </row>
    <row r="5" spans="1:47">
      <c r="B5" s="161" t="s">
        <v>112</v>
      </c>
      <c r="C5" s="162"/>
      <c r="D5" s="163" t="str">
        <f>VLOOKUP(D7,エンティティ一覧!A1:'エンティティ一覧'!AQ10060,2,FALSE)</f>
        <v>SA_C3</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結合テーブル_DPCレセプト</v>
      </c>
      <c r="E6" s="164"/>
      <c r="F6" s="164"/>
      <c r="G6" s="164"/>
      <c r="H6" s="164"/>
      <c r="I6" s="164"/>
      <c r="J6" s="164"/>
      <c r="K6" s="164"/>
      <c r="L6" s="164"/>
      <c r="M6" s="165"/>
      <c r="T6" s="6" t="s">
        <v>962</v>
      </c>
    </row>
    <row r="7" spans="1:47">
      <c r="B7" s="161" t="s">
        <v>114</v>
      </c>
      <c r="C7" s="162"/>
      <c r="D7" s="163" t="s">
        <v>1095</v>
      </c>
      <c r="E7" s="164"/>
      <c r="F7" s="164"/>
      <c r="G7" s="164"/>
      <c r="H7" s="164"/>
      <c r="I7" s="164"/>
      <c r="J7" s="164"/>
      <c r="K7" s="164"/>
      <c r="L7" s="164"/>
      <c r="M7" s="165"/>
      <c r="T7" s="6" t="s">
        <v>963</v>
      </c>
    </row>
    <row r="8" spans="1:47">
      <c r="B8" s="161" t="s">
        <v>115</v>
      </c>
      <c r="C8" s="162"/>
      <c r="D8" s="163" t="s">
        <v>1096</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二次利用DBのDPCレセプト_診断群分類レコードテーブルについて、バックアップスキーマを含めて結合する。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milscm4.merge_receiptd_bu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milscm4.merge_receiptd_bu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milscm4.merge_receiptd_bu</v>
      </c>
      <c r="AF12" s="156" t="s">
        <v>480</v>
      </c>
      <c r="AG12" s="156"/>
      <c r="AH12" s="156"/>
      <c r="AJ12" s="6" t="str">
        <f>"INSERT INTO milscm4."&amp;$D$8</f>
        <v>INSERT INTO milscm4.merge_receiptd_bu</v>
      </c>
      <c r="AO12" s="6" t="str">
        <f>"INSERT INTO milscm4."&amp;$D$8</f>
        <v>INSERT INTO milscm4.merge_receiptd_bu</v>
      </c>
      <c r="AT12" s="6" t="str">
        <f>"INSERT INTO milscm4."&amp;$D$8</f>
        <v>INSERT INTO milscm4.merge_receiptd_bu</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0" si="0">IF(L14="○","NOT NULL","")</f>
        <v>NOT NULL</v>
      </c>
      <c r="W14" s="6" t="str">
        <f t="shared" ref="W14:W30" si="1">"-- "&amp;C14</f>
        <v>-- 取込年月</v>
      </c>
      <c r="X14" s="6"/>
      <c r="AF14" s="42"/>
      <c r="AG14" s="42"/>
      <c r="AH14" s="42"/>
      <c r="AK14" s="22" t="str">
        <f t="shared" ref="AK14:AK17" si="2">IF(CHOOSE(MATCH(AK$11,$AF$11:$AH$11,0),$AF14,$AG14,$AH14)="〇",IF($B14&lt;&gt;1,",Null","Null"),IF($B14&lt;&gt;1,","&amp;$D14,$D14))</f>
        <v>torikomi_ym</v>
      </c>
      <c r="AP14" s="22" t="str">
        <f t="shared" ref="AP14:AP30" si="3">IF(CHOOSE(MATCH(AP$11,$AF$11:$AH$11,0),$AF14,$AG14,$AH14)="〇",IF($B14&lt;&gt;1,",Null","Null"),IF($B14&lt;&gt;1,","&amp;"d."&amp;$D14,"d."&amp;$D14))</f>
        <v>d.torikomi_ym</v>
      </c>
      <c r="AU14" s="22" t="str">
        <f t="shared" ref="AU14:AU30" si="4">IF(CHOOSE(MATCH(AU$11,$AF$11:$AH$11,0),$AF14,$AG14,$AH14)="〇",IF($B14&lt;&gt;1,",Null","Null"),IF($B14&lt;&gt;1,","&amp;"d."&amp;$D14,"d."&amp;$D14))</f>
        <v>d.torikomi_ym</v>
      </c>
    </row>
    <row r="15" spans="1:47" s="22" customFormat="1">
      <c r="A15" s="6"/>
      <c r="B15" s="14">
        <f t="shared" ref="B15:B29" si="5">ROW()-13</f>
        <v>2</v>
      </c>
      <c r="C15" s="15" t="s">
        <v>162</v>
      </c>
      <c r="D15" s="15" t="s">
        <v>136</v>
      </c>
      <c r="E15" s="17"/>
      <c r="F15" s="16" t="s">
        <v>129</v>
      </c>
      <c r="G15" s="17">
        <v>10</v>
      </c>
      <c r="H15" s="17" t="str">
        <f t="shared" ref="H15:H30" si="6">IF(F15="フラグ","boolean",IF(F15="文字列","text",IF(F15="整数","integer",IF(F15="実数","numeric",""))))</f>
        <v>integer</v>
      </c>
      <c r="I15" s="17">
        <f t="shared" ref="I15:I30" si="7">IF(H15="boolean",1,IF(H15="text",IF(G15&lt;=126,1+(G15*3),4+(G15*3)),IF(H15="integer",4,IF(H15="numeric",3+CEILING(G15/4*2,2),0))))</f>
        <v>4</v>
      </c>
      <c r="J15" s="18"/>
      <c r="K15" s="21"/>
      <c r="L15" s="19"/>
      <c r="M15" s="20" t="s">
        <v>415</v>
      </c>
      <c r="P15" s="6"/>
      <c r="Q15" s="6"/>
      <c r="R15" s="6"/>
      <c r="S15" s="6" t="str">
        <f t="shared" ref="S15:S30" si="8">IF(B15&lt;&gt;1,","&amp;D15,D15)</f>
        <v>,mil_karute_id</v>
      </c>
      <c r="T15" s="6" t="str">
        <f t="shared" ref="T15:T30" si="9">UPPER(H15)</f>
        <v>INTEGER</v>
      </c>
      <c r="U15" s="6" t="str">
        <f t="shared" ref="U15:U30" si="10">IF(K15&lt;&gt;"","default "&amp;IF(H15="text","'"&amp;K15&amp;"'",K15),"")</f>
        <v/>
      </c>
      <c r="V15" s="6" t="str">
        <f t="shared" si="0"/>
        <v/>
      </c>
      <c r="W15" s="6" t="str">
        <f t="shared" si="1"/>
        <v>-- 千年カルテID</v>
      </c>
      <c r="X15" s="6"/>
      <c r="AF15" s="42"/>
      <c r="AG15" s="42"/>
      <c r="AH15" s="42"/>
      <c r="AK15" s="22" t="str">
        <f t="shared" si="2"/>
        <v>,mil_karute_id</v>
      </c>
      <c r="AP15" s="22" t="str">
        <f t="shared" si="3"/>
        <v>,d.mil_karute_id</v>
      </c>
      <c r="AU15" s="22" t="str">
        <f t="shared" si="4"/>
        <v>,d.mil_karute_id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1089</v>
      </c>
      <c r="P16" s="6"/>
      <c r="Q16" s="6"/>
      <c r="R16" s="6"/>
      <c r="S16" s="6" t="str">
        <f t="shared" si="8"/>
        <v>,facility_id</v>
      </c>
      <c r="T16" s="6" t="str">
        <f t="shared" si="9"/>
        <v>TEXT</v>
      </c>
      <c r="U16" s="6" t="str">
        <f t="shared" si="10"/>
        <v/>
      </c>
      <c r="V16" s="6" t="str">
        <f t="shared" si="0"/>
        <v>NOT NULL</v>
      </c>
      <c r="W16" s="6" t="str">
        <f t="shared" si="1"/>
        <v>-- 施設ID</v>
      </c>
      <c r="X16" s="6"/>
      <c r="AF16" s="42"/>
      <c r="AG16" s="42"/>
      <c r="AH16" s="42"/>
      <c r="AK16" s="22" t="str">
        <f t="shared" si="2"/>
        <v>,facility_id</v>
      </c>
      <c r="AP16" s="22" t="str">
        <f t="shared" si="3"/>
        <v>,d.facility_id</v>
      </c>
      <c r="AU16" s="22" t="str">
        <f t="shared" si="4"/>
        <v>,d.facility_id</v>
      </c>
    </row>
    <row r="17" spans="1:47" s="22" customFormat="1">
      <c r="A17" s="6"/>
      <c r="B17" s="14">
        <f t="shared" si="5"/>
        <v>4</v>
      </c>
      <c r="C17" s="15" t="s">
        <v>813</v>
      </c>
      <c r="D17" s="15" t="s">
        <v>814</v>
      </c>
      <c r="E17" s="17" t="s">
        <v>137</v>
      </c>
      <c r="F17" s="16" t="s">
        <v>183</v>
      </c>
      <c r="G17" s="17">
        <v>6</v>
      </c>
      <c r="H17" s="17" t="str">
        <f t="shared" si="6"/>
        <v>text</v>
      </c>
      <c r="I17" s="17">
        <f t="shared" si="7"/>
        <v>19</v>
      </c>
      <c r="J17" s="18"/>
      <c r="K17" s="21"/>
      <c r="L17" s="19" t="s">
        <v>137</v>
      </c>
      <c r="M17" s="20" t="s">
        <v>942</v>
      </c>
      <c r="P17" s="6"/>
      <c r="Q17" s="6"/>
      <c r="R17" s="6"/>
      <c r="S17" s="6" t="str">
        <f t="shared" si="8"/>
        <v>,seikyu_ym</v>
      </c>
      <c r="T17" s="6" t="str">
        <f t="shared" si="9"/>
        <v>TEXT</v>
      </c>
      <c r="U17" s="6" t="str">
        <f t="shared" si="10"/>
        <v/>
      </c>
      <c r="V17" s="6" t="str">
        <f t="shared" si="0"/>
        <v>NOT NULL</v>
      </c>
      <c r="W17" s="6" t="str">
        <f t="shared" si="1"/>
        <v>-- 請求年月</v>
      </c>
      <c r="X17" s="6"/>
      <c r="AF17" s="42"/>
      <c r="AG17" s="42"/>
      <c r="AH17" s="42"/>
      <c r="AK17" s="22" t="str">
        <f t="shared" si="2"/>
        <v>,seikyu_ym</v>
      </c>
      <c r="AP17" s="22" t="str">
        <f t="shared" si="3"/>
        <v>,d.seikyu_ym</v>
      </c>
      <c r="AU17" s="22" t="str">
        <f t="shared" si="4"/>
        <v>,d.seikyu_ym</v>
      </c>
    </row>
    <row r="18" spans="1:47" s="22" customFormat="1">
      <c r="A18" s="6"/>
      <c r="B18" s="14">
        <f>ROW()-13</f>
        <v>5</v>
      </c>
      <c r="C18" s="25" t="s">
        <v>417</v>
      </c>
      <c r="D18" s="25" t="s">
        <v>139</v>
      </c>
      <c r="E18" s="16" t="s">
        <v>137</v>
      </c>
      <c r="F18" s="16" t="s">
        <v>183</v>
      </c>
      <c r="G18" s="16">
        <v>6</v>
      </c>
      <c r="H18" s="17" t="str">
        <f t="shared" si="6"/>
        <v>text</v>
      </c>
      <c r="I18" s="17">
        <f t="shared" si="7"/>
        <v>19</v>
      </c>
      <c r="J18" s="26"/>
      <c r="K18" s="27"/>
      <c r="L18" s="28" t="s">
        <v>137</v>
      </c>
      <c r="M18" s="29" t="s">
        <v>1013</v>
      </c>
      <c r="P18" s="6"/>
      <c r="Q18" s="6"/>
      <c r="R18" s="6"/>
      <c r="S18" s="6" t="str">
        <f t="shared" si="8"/>
        <v>,shinryo_ym</v>
      </c>
      <c r="T18" s="6" t="str">
        <f t="shared" si="9"/>
        <v>TEXT</v>
      </c>
      <c r="U18" s="6" t="str">
        <f t="shared" si="10"/>
        <v/>
      </c>
      <c r="V18" s="6" t="str">
        <f t="shared" si="0"/>
        <v>NOT NULL</v>
      </c>
      <c r="W18" s="6" t="str">
        <f t="shared" si="1"/>
        <v>-- 診療年月</v>
      </c>
      <c r="X18" s="6"/>
      <c r="AF18" s="42"/>
      <c r="AG18" s="42"/>
      <c r="AH18" s="42"/>
      <c r="AK18" s="22" t="str">
        <f>IF(CHOOSE(MATCH(AK$11,$AF$11:$AH$11,0),$AF18,$AG18,$AH18)="〇",IF($B18&lt;&gt;1,",Null","Null"),IF($B18&lt;&gt;1,","&amp;$D18,$D18))</f>
        <v>,shinryo_ym</v>
      </c>
      <c r="AP18" s="22" t="str">
        <f t="shared" si="3"/>
        <v>,d.shinryo_ym</v>
      </c>
      <c r="AU18" s="22" t="str">
        <f t="shared" si="4"/>
        <v>,d.shinryo_ym</v>
      </c>
    </row>
    <row r="19" spans="1:47" s="22" customFormat="1">
      <c r="A19" s="6"/>
      <c r="B19" s="14">
        <f t="shared" si="5"/>
        <v>6</v>
      </c>
      <c r="C19" s="15" t="s">
        <v>483</v>
      </c>
      <c r="D19" s="15" t="s">
        <v>160</v>
      </c>
      <c r="E19" s="17"/>
      <c r="F19" s="16" t="s">
        <v>183</v>
      </c>
      <c r="G19" s="17">
        <v>3</v>
      </c>
      <c r="H19" s="17" t="str">
        <f t="shared" si="6"/>
        <v>text</v>
      </c>
      <c r="I19" s="17">
        <f t="shared" si="7"/>
        <v>10</v>
      </c>
      <c r="J19" s="18"/>
      <c r="K19" s="21" t="s">
        <v>944</v>
      </c>
      <c r="L19" s="19" t="s">
        <v>137</v>
      </c>
      <c r="M19" s="20" t="s">
        <v>945</v>
      </c>
      <c r="P19" s="6"/>
      <c r="Q19" s="6"/>
      <c r="R19" s="6"/>
      <c r="S19" s="6" t="str">
        <f t="shared" si="8"/>
        <v>,data_type</v>
      </c>
      <c r="T19" s="6" t="str">
        <f t="shared" si="9"/>
        <v>TEXT</v>
      </c>
      <c r="U19" s="6" t="str">
        <f t="shared" si="10"/>
        <v>default 'RCP'</v>
      </c>
      <c r="V19" s="6" t="str">
        <f t="shared" si="0"/>
        <v>NOT NULL</v>
      </c>
      <c r="W19" s="6" t="str">
        <f t="shared" si="1"/>
        <v>-- データ種別</v>
      </c>
      <c r="X19" s="6"/>
      <c r="AF19" s="42"/>
      <c r="AG19" s="42"/>
      <c r="AH19" s="42"/>
      <c r="AK19" s="22" t="str">
        <f t="shared" ref="AK19:AK30" si="11">IF(CHOOSE(MATCH(AK$11,$AF$11:$AH$11,0),$AF19,$AG19,$AH19)="〇",IF($B19&lt;&gt;1,",Null","Null"),IF($B19&lt;&gt;1,","&amp;$D19,$D19))</f>
        <v>,data_type</v>
      </c>
      <c r="AP19" s="22" t="str">
        <f t="shared" si="3"/>
        <v>,d.data_type</v>
      </c>
      <c r="AU19" s="22" t="str">
        <f t="shared" si="4"/>
        <v>,d.data_type</v>
      </c>
    </row>
    <row r="20" spans="1:47" s="22" customFormat="1">
      <c r="A20" s="6"/>
      <c r="B20" s="14">
        <f t="shared" si="5"/>
        <v>7</v>
      </c>
      <c r="C20" s="25" t="s">
        <v>815</v>
      </c>
      <c r="D20" s="25" t="s">
        <v>816</v>
      </c>
      <c r="E20" s="16" t="s">
        <v>137</v>
      </c>
      <c r="F20" s="16" t="s">
        <v>183</v>
      </c>
      <c r="G20" s="16">
        <v>1</v>
      </c>
      <c r="H20" s="17" t="str">
        <f t="shared" si="6"/>
        <v>text</v>
      </c>
      <c r="I20" s="17">
        <f t="shared" si="7"/>
        <v>4</v>
      </c>
      <c r="J20" s="26"/>
      <c r="K20" s="27"/>
      <c r="L20" s="28" t="s">
        <v>137</v>
      </c>
      <c r="M20" s="29" t="s">
        <v>946</v>
      </c>
      <c r="P20" s="6"/>
      <c r="Q20" s="6"/>
      <c r="R20" s="6"/>
      <c r="S20" s="6" t="str">
        <f t="shared" si="8"/>
        <v>,shinsa_kikan</v>
      </c>
      <c r="T20" s="6" t="str">
        <f t="shared" si="9"/>
        <v>TEXT</v>
      </c>
      <c r="U20" s="6" t="str">
        <f t="shared" si="10"/>
        <v/>
      </c>
      <c r="V20" s="6" t="str">
        <f t="shared" si="0"/>
        <v>NOT NULL</v>
      </c>
      <c r="W20" s="6" t="str">
        <f t="shared" si="1"/>
        <v>-- 審査支払機関</v>
      </c>
      <c r="X20" s="6"/>
      <c r="AF20" s="42"/>
      <c r="AG20" s="42"/>
      <c r="AH20" s="42"/>
      <c r="AK20" s="22" t="str">
        <f t="shared" si="11"/>
        <v>,shinsa_kikan</v>
      </c>
      <c r="AP20" s="22" t="str">
        <f t="shared" si="3"/>
        <v>,d.shinsa_kikan</v>
      </c>
      <c r="AU20" s="22" t="str">
        <f t="shared" si="4"/>
        <v>,d.shinsa_kikan</v>
      </c>
    </row>
    <row r="21" spans="1:47" s="22" customFormat="1">
      <c r="A21" s="6"/>
      <c r="B21" s="14">
        <f t="shared" si="5"/>
        <v>8</v>
      </c>
      <c r="C21" s="15" t="s">
        <v>817</v>
      </c>
      <c r="D21" s="15" t="s">
        <v>818</v>
      </c>
      <c r="E21" s="17"/>
      <c r="F21" s="16" t="s">
        <v>183</v>
      </c>
      <c r="G21" s="17">
        <v>2</v>
      </c>
      <c r="H21" s="17" t="str">
        <f t="shared" si="6"/>
        <v>text</v>
      </c>
      <c r="I21" s="17">
        <f t="shared" si="7"/>
        <v>7</v>
      </c>
      <c r="J21" s="18"/>
      <c r="K21" s="21" t="s">
        <v>1097</v>
      </c>
      <c r="L21" s="19" t="s">
        <v>137</v>
      </c>
      <c r="M21" s="20" t="s">
        <v>1098</v>
      </c>
      <c r="P21" s="6"/>
      <c r="Q21" s="6"/>
      <c r="R21" s="6"/>
      <c r="S21" s="6" t="str">
        <f t="shared" si="8"/>
        <v>,record_shikibetsu</v>
      </c>
      <c r="T21" s="6" t="str">
        <f t="shared" si="9"/>
        <v>TEXT</v>
      </c>
      <c r="U21" s="6" t="str">
        <f t="shared" si="10"/>
        <v>default 'BU'</v>
      </c>
      <c r="V21" s="6" t="str">
        <f t="shared" si="0"/>
        <v>NOT NULL</v>
      </c>
      <c r="W21" s="6" t="str">
        <f t="shared" si="1"/>
        <v>-- レコード識別情報</v>
      </c>
      <c r="X21" s="6"/>
      <c r="AF21" s="42"/>
      <c r="AG21" s="42"/>
      <c r="AH21" s="42"/>
      <c r="AK21" s="22" t="str">
        <f t="shared" si="11"/>
        <v>,record_shikibetsu</v>
      </c>
      <c r="AP21" s="22" t="str">
        <f t="shared" si="3"/>
        <v>,d.record_shikibetsu</v>
      </c>
      <c r="AU21" s="22" t="str">
        <f t="shared" si="4"/>
        <v>,d.record_shikibetsu</v>
      </c>
    </row>
    <row r="22" spans="1:47" s="22" customFormat="1">
      <c r="A22" s="6"/>
      <c r="B22" s="14">
        <f>ROW()-13</f>
        <v>9</v>
      </c>
      <c r="C22" s="25" t="s">
        <v>819</v>
      </c>
      <c r="D22" s="25" t="s">
        <v>820</v>
      </c>
      <c r="E22" s="16" t="s">
        <v>137</v>
      </c>
      <c r="F22" s="16" t="s">
        <v>129</v>
      </c>
      <c r="G22" s="16">
        <v>6</v>
      </c>
      <c r="H22" s="17" t="str">
        <f t="shared" si="6"/>
        <v>integer</v>
      </c>
      <c r="I22" s="17">
        <f t="shared" si="7"/>
        <v>4</v>
      </c>
      <c r="J22" s="26"/>
      <c r="K22" s="27"/>
      <c r="L22" s="28" t="s">
        <v>137</v>
      </c>
      <c r="M22" s="29" t="s">
        <v>949</v>
      </c>
      <c r="P22" s="6"/>
      <c r="Q22" s="6"/>
      <c r="R22" s="6"/>
      <c r="S22" s="6" t="str">
        <f t="shared" si="8"/>
        <v>,receipt_no</v>
      </c>
      <c r="T22" s="6" t="str">
        <f t="shared" si="9"/>
        <v>INTEGER</v>
      </c>
      <c r="U22" s="6" t="str">
        <f t="shared" si="10"/>
        <v/>
      </c>
      <c r="V22" s="6" t="str">
        <f t="shared" si="0"/>
        <v>NOT NULL</v>
      </c>
      <c r="W22" s="6" t="str">
        <f t="shared" si="1"/>
        <v>-- レセプト番号</v>
      </c>
      <c r="X22" s="6"/>
      <c r="AF22" s="42"/>
      <c r="AG22" s="42"/>
      <c r="AH22" s="42"/>
      <c r="AK22" s="22" t="str">
        <f t="shared" si="11"/>
        <v>,receipt_no</v>
      </c>
      <c r="AP22" s="22" t="str">
        <f t="shared" si="3"/>
        <v>,d.receipt_no</v>
      </c>
      <c r="AU22" s="22" t="str">
        <f t="shared" si="4"/>
        <v>,d.receipt_no</v>
      </c>
    </row>
    <row r="23" spans="1:47" s="22" customFormat="1">
      <c r="A23" s="6"/>
      <c r="B23" s="14">
        <f t="shared" si="5"/>
        <v>10</v>
      </c>
      <c r="C23" s="15" t="s">
        <v>821</v>
      </c>
      <c r="D23" s="15" t="s">
        <v>822</v>
      </c>
      <c r="E23" s="17" t="s">
        <v>137</v>
      </c>
      <c r="F23" s="16" t="s">
        <v>129</v>
      </c>
      <c r="G23" s="17">
        <v>10</v>
      </c>
      <c r="H23" s="17" t="str">
        <f t="shared" si="6"/>
        <v>integer</v>
      </c>
      <c r="I23" s="17">
        <f t="shared" si="7"/>
        <v>4</v>
      </c>
      <c r="J23" s="18"/>
      <c r="K23" s="21"/>
      <c r="L23" s="19" t="s">
        <v>137</v>
      </c>
      <c r="M23" s="20" t="s">
        <v>1090</v>
      </c>
      <c r="P23" s="6"/>
      <c r="Q23" s="6"/>
      <c r="R23" s="6"/>
      <c r="S23" s="6" t="str">
        <f t="shared" si="8"/>
        <v>,gyo_no</v>
      </c>
      <c r="T23" s="6" t="str">
        <f t="shared" si="9"/>
        <v>INTEGER</v>
      </c>
      <c r="U23" s="6" t="str">
        <f t="shared" si="10"/>
        <v/>
      </c>
      <c r="V23" s="6" t="str">
        <f t="shared" si="0"/>
        <v>NOT NULL</v>
      </c>
      <c r="W23" s="6" t="str">
        <f t="shared" si="1"/>
        <v>-- 行番号</v>
      </c>
      <c r="X23" s="6"/>
      <c r="AF23" s="42"/>
      <c r="AG23" s="42"/>
      <c r="AH23" s="42"/>
      <c r="AK23" s="22" t="str">
        <f t="shared" si="11"/>
        <v>,gyo_no</v>
      </c>
      <c r="AP23" s="22" t="str">
        <f t="shared" si="3"/>
        <v>,d.gyo_no</v>
      </c>
      <c r="AU23" s="22" t="str">
        <f t="shared" si="4"/>
        <v>,d.gyo_no</v>
      </c>
    </row>
    <row r="24" spans="1:47" s="22" customFormat="1">
      <c r="A24" s="6"/>
      <c r="B24" s="14">
        <f t="shared" si="5"/>
        <v>11</v>
      </c>
      <c r="C24" s="25" t="s">
        <v>823</v>
      </c>
      <c r="D24" s="25" t="s">
        <v>824</v>
      </c>
      <c r="E24" s="16"/>
      <c r="F24" s="16" t="s">
        <v>183</v>
      </c>
      <c r="G24" s="16">
        <v>20</v>
      </c>
      <c r="H24" s="17" t="str">
        <f t="shared" si="6"/>
        <v>text</v>
      </c>
      <c r="I24" s="17">
        <f t="shared" si="7"/>
        <v>61</v>
      </c>
      <c r="J24" s="26"/>
      <c r="K24" s="27"/>
      <c r="L24" s="28"/>
      <c r="M24" s="29" t="s">
        <v>951</v>
      </c>
      <c r="P24" s="6"/>
      <c r="Q24" s="6"/>
      <c r="R24" s="6"/>
      <c r="S24" s="6" t="str">
        <f t="shared" si="8"/>
        <v>,karute_no</v>
      </c>
      <c r="T24" s="6" t="str">
        <f t="shared" si="9"/>
        <v>TEXT</v>
      </c>
      <c r="U24" s="6" t="str">
        <f t="shared" si="10"/>
        <v/>
      </c>
      <c r="V24" s="6" t="str">
        <f t="shared" si="0"/>
        <v/>
      </c>
      <c r="W24" s="6" t="str">
        <f t="shared" si="1"/>
        <v>-- カルテ番号等</v>
      </c>
      <c r="X24" s="6"/>
      <c r="AF24" s="42"/>
      <c r="AG24" s="42"/>
      <c r="AH24" s="42"/>
      <c r="AK24" s="22" t="str">
        <f t="shared" si="11"/>
        <v>,karute_no</v>
      </c>
      <c r="AP24" s="22" t="str">
        <f t="shared" si="3"/>
        <v>,d.karute_no</v>
      </c>
      <c r="AU24" s="22" t="str">
        <f t="shared" si="4"/>
        <v>,d.karute_no</v>
      </c>
    </row>
    <row r="25" spans="1:47" s="22" customFormat="1" ht="34.799999999999997">
      <c r="A25" s="6"/>
      <c r="B25" s="14">
        <f t="shared" si="5"/>
        <v>12</v>
      </c>
      <c r="C25" s="15" t="s">
        <v>1091</v>
      </c>
      <c r="D25" s="15" t="s">
        <v>1092</v>
      </c>
      <c r="E25" s="17"/>
      <c r="F25" s="16" t="s">
        <v>183</v>
      </c>
      <c r="G25" s="17">
        <v>1</v>
      </c>
      <c r="H25" s="17" t="str">
        <f t="shared" si="6"/>
        <v>text</v>
      </c>
      <c r="I25" s="17">
        <f t="shared" si="7"/>
        <v>4</v>
      </c>
      <c r="J25" s="18"/>
      <c r="K25" s="21"/>
      <c r="L25" s="19"/>
      <c r="M25" s="20" t="s">
        <v>1099</v>
      </c>
      <c r="P25" s="6"/>
      <c r="Q25" s="6"/>
      <c r="R25" s="6"/>
      <c r="S25" s="6" t="str">
        <f t="shared" si="8"/>
        <v>,receipt_sokatsu_kubun</v>
      </c>
      <c r="T25" s="6" t="str">
        <f t="shared" si="9"/>
        <v>TEXT</v>
      </c>
      <c r="U25" s="6" t="str">
        <f t="shared" si="10"/>
        <v/>
      </c>
      <c r="V25" s="6" t="str">
        <f t="shared" si="0"/>
        <v/>
      </c>
      <c r="W25" s="6" t="str">
        <f t="shared" si="1"/>
        <v>-- レセプト総括区分</v>
      </c>
      <c r="X25" s="6"/>
      <c r="AF25" s="42"/>
      <c r="AG25" s="42"/>
      <c r="AH25" s="42"/>
      <c r="AK25" s="22" t="str">
        <f t="shared" si="11"/>
        <v>,receipt_sokatsu_kubun</v>
      </c>
      <c r="AP25" s="22" t="str">
        <f t="shared" si="3"/>
        <v>,d.receipt_sokatsu_kubun</v>
      </c>
      <c r="AU25" s="22" t="str">
        <f t="shared" si="4"/>
        <v>,d.receipt_sokatsu_kubun</v>
      </c>
    </row>
    <row r="26" spans="1:47" s="22" customFormat="1">
      <c r="A26" s="6"/>
      <c r="B26" s="14">
        <f>ROW()-13</f>
        <v>13</v>
      </c>
      <c r="C26" s="25" t="s">
        <v>1100</v>
      </c>
      <c r="D26" s="25" t="s">
        <v>1101</v>
      </c>
      <c r="E26" s="16"/>
      <c r="F26" s="16" t="s">
        <v>183</v>
      </c>
      <c r="G26" s="16">
        <v>14</v>
      </c>
      <c r="H26" s="17" t="str">
        <f t="shared" si="6"/>
        <v>text</v>
      </c>
      <c r="I26" s="17">
        <f t="shared" si="7"/>
        <v>43</v>
      </c>
      <c r="J26" s="26"/>
      <c r="K26" s="27"/>
      <c r="L26" s="28"/>
      <c r="M26" s="29"/>
      <c r="P26" s="6"/>
      <c r="Q26" s="6"/>
      <c r="R26" s="6"/>
      <c r="S26" s="6" t="str">
        <f t="shared" si="8"/>
        <v>,shindangun_no</v>
      </c>
      <c r="T26" s="6" t="str">
        <f t="shared" si="9"/>
        <v>TEXT</v>
      </c>
      <c r="U26" s="6" t="str">
        <f t="shared" si="10"/>
        <v/>
      </c>
      <c r="V26" s="6" t="str">
        <f t="shared" si="0"/>
        <v/>
      </c>
      <c r="W26" s="6" t="str">
        <f t="shared" si="1"/>
        <v>-- 診断群分類番号</v>
      </c>
      <c r="X26" s="6"/>
      <c r="AF26" s="42"/>
      <c r="AG26" s="42"/>
      <c r="AH26" s="42"/>
      <c r="AK26" s="22" t="str">
        <f t="shared" si="11"/>
        <v>,shindangun_no</v>
      </c>
      <c r="AP26" s="22" t="str">
        <f t="shared" si="3"/>
        <v>,d.shindangun_no</v>
      </c>
      <c r="AU26" s="22" t="str">
        <f t="shared" si="4"/>
        <v>,d.shindangun_no</v>
      </c>
    </row>
    <row r="27" spans="1:47" s="22" customFormat="1" ht="69.599999999999994">
      <c r="A27" s="6"/>
      <c r="B27" s="14">
        <f t="shared" si="5"/>
        <v>14</v>
      </c>
      <c r="C27" s="15" t="s">
        <v>1102</v>
      </c>
      <c r="D27" s="15" t="s">
        <v>1103</v>
      </c>
      <c r="E27" s="17"/>
      <c r="F27" s="16" t="s">
        <v>183</v>
      </c>
      <c r="G27" s="17">
        <v>8</v>
      </c>
      <c r="H27" s="17" t="str">
        <f t="shared" si="6"/>
        <v>text</v>
      </c>
      <c r="I27" s="17">
        <f t="shared" si="7"/>
        <v>25</v>
      </c>
      <c r="J27" s="18"/>
      <c r="K27" s="21"/>
      <c r="L27" s="19"/>
      <c r="M27" s="20" t="s">
        <v>954</v>
      </c>
      <c r="P27" s="6"/>
      <c r="Q27" s="6"/>
      <c r="R27" s="6"/>
      <c r="S27" s="6" t="str">
        <f t="shared" si="8"/>
        <v>,konnyuin_ymd</v>
      </c>
      <c r="T27" s="6" t="str">
        <f t="shared" si="9"/>
        <v>TEXT</v>
      </c>
      <c r="U27" s="6" t="str">
        <f t="shared" si="10"/>
        <v/>
      </c>
      <c r="V27" s="6" t="str">
        <f t="shared" si="0"/>
        <v/>
      </c>
      <c r="W27" s="6" t="str">
        <f t="shared" si="1"/>
        <v xml:space="preserve">-- 今回入院年月日 </v>
      </c>
      <c r="X27" s="6"/>
      <c r="AF27" s="42"/>
      <c r="AG27" s="42"/>
      <c r="AH27" s="42"/>
      <c r="AK27" s="22" t="str">
        <f t="shared" si="11"/>
        <v>,konnyuin_ymd</v>
      </c>
      <c r="AP27" s="22" t="str">
        <f t="shared" si="3"/>
        <v>,d.konnyuin_ymd</v>
      </c>
      <c r="AU27" s="22" t="str">
        <f t="shared" si="4"/>
        <v>,d.konnyuin_ymd</v>
      </c>
    </row>
    <row r="28" spans="1:47" s="22" customFormat="1" ht="69.599999999999994">
      <c r="A28" s="6"/>
      <c r="B28" s="14">
        <f t="shared" si="5"/>
        <v>15</v>
      </c>
      <c r="C28" s="15" t="s">
        <v>1104</v>
      </c>
      <c r="D28" s="15" t="s">
        <v>1105</v>
      </c>
      <c r="E28" s="17"/>
      <c r="F28" s="16" t="s">
        <v>183</v>
      </c>
      <c r="G28" s="17">
        <v>8</v>
      </c>
      <c r="H28" s="17" t="str">
        <f t="shared" si="6"/>
        <v>text</v>
      </c>
      <c r="I28" s="17">
        <f t="shared" si="7"/>
        <v>25</v>
      </c>
      <c r="J28" s="18"/>
      <c r="K28" s="21"/>
      <c r="L28" s="19"/>
      <c r="M28" s="20" t="s">
        <v>954</v>
      </c>
      <c r="P28" s="6"/>
      <c r="Q28" s="6"/>
      <c r="R28" s="6"/>
      <c r="S28" s="6" t="str">
        <f t="shared" si="8"/>
        <v>,kontaiin_ymd</v>
      </c>
      <c r="T28" s="6" t="str">
        <f t="shared" si="9"/>
        <v>TEXT</v>
      </c>
      <c r="U28" s="6" t="str">
        <f t="shared" si="10"/>
        <v/>
      </c>
      <c r="V28" s="6" t="str">
        <f t="shared" si="0"/>
        <v/>
      </c>
      <c r="W28" s="6" t="str">
        <f t="shared" si="1"/>
        <v>-- 今回退院年月日</v>
      </c>
      <c r="X28" s="6"/>
      <c r="AF28" s="42"/>
      <c r="AG28" s="42"/>
      <c r="AH28" s="42"/>
      <c r="AK28" s="22" t="str">
        <f t="shared" si="11"/>
        <v>,kontaiin_ymd</v>
      </c>
      <c r="AP28" s="22" t="str">
        <f t="shared" si="3"/>
        <v>,d.kontaiin_ymd</v>
      </c>
      <c r="AU28" s="22" t="str">
        <f t="shared" si="4"/>
        <v>,d.kontaiin_ymd</v>
      </c>
    </row>
    <row r="29" spans="1:47" s="22" customFormat="1">
      <c r="A29" s="6"/>
      <c r="B29" s="14">
        <f t="shared" si="5"/>
        <v>16</v>
      </c>
      <c r="C29" s="25" t="s">
        <v>1106</v>
      </c>
      <c r="D29" s="25" t="s">
        <v>1107</v>
      </c>
      <c r="E29" s="16"/>
      <c r="F29" s="16" t="s">
        <v>183</v>
      </c>
      <c r="G29" s="16">
        <v>1</v>
      </c>
      <c r="H29" s="17" t="str">
        <f t="shared" si="6"/>
        <v>text</v>
      </c>
      <c r="I29" s="17">
        <f t="shared" si="7"/>
        <v>4</v>
      </c>
      <c r="J29" s="26"/>
      <c r="K29" s="27"/>
      <c r="L29" s="28"/>
      <c r="M29" s="29"/>
      <c r="P29" s="6"/>
      <c r="Q29" s="6"/>
      <c r="R29" s="6"/>
      <c r="S29" s="6" t="str">
        <f t="shared" si="8"/>
        <v>,dpc_tenki_code</v>
      </c>
      <c r="T29" s="6" t="str">
        <f t="shared" si="9"/>
        <v>TEXT</v>
      </c>
      <c r="U29" s="6" t="str">
        <f t="shared" si="10"/>
        <v/>
      </c>
      <c r="V29" s="6" t="str">
        <f t="shared" si="0"/>
        <v/>
      </c>
      <c r="W29" s="6" t="str">
        <f t="shared" si="1"/>
        <v>-- DPC転帰区分</v>
      </c>
      <c r="X29" s="6"/>
      <c r="AF29" s="42"/>
      <c r="AG29" s="42"/>
      <c r="AH29" s="42"/>
      <c r="AK29" s="22" t="str">
        <f t="shared" si="11"/>
        <v>,dpc_tenki_code</v>
      </c>
      <c r="AP29" s="22" t="str">
        <f t="shared" si="3"/>
        <v>,d.dpc_tenki_code</v>
      </c>
      <c r="AU29" s="22" t="str">
        <f t="shared" si="4"/>
        <v>,d.dpc_tenki_code</v>
      </c>
    </row>
    <row r="30" spans="1:47" s="22" customFormat="1" ht="18.75" customHeight="1" thickBot="1">
      <c r="A30" s="6"/>
      <c r="B30" s="30">
        <f>ROW()-13</f>
        <v>17</v>
      </c>
      <c r="C30" s="31" t="s">
        <v>1108</v>
      </c>
      <c r="D30" s="31" t="s">
        <v>1109</v>
      </c>
      <c r="E30" s="23"/>
      <c r="F30" s="23" t="s">
        <v>183</v>
      </c>
      <c r="G30" s="23">
        <v>50</v>
      </c>
      <c r="H30" s="23" t="str">
        <f t="shared" si="6"/>
        <v>text</v>
      </c>
      <c r="I30" s="23">
        <f t="shared" si="7"/>
        <v>151</v>
      </c>
      <c r="J30" s="32"/>
      <c r="K30" s="33"/>
      <c r="L30" s="34"/>
      <c r="M30" s="35"/>
      <c r="P30" s="6"/>
      <c r="Q30" s="6"/>
      <c r="R30" s="6"/>
      <c r="S30" s="6" t="str">
        <f t="shared" si="8"/>
        <v>,death_cause</v>
      </c>
      <c r="T30" s="6" t="str">
        <f t="shared" si="9"/>
        <v>TEXT</v>
      </c>
      <c r="U30" s="6" t="str">
        <f t="shared" si="10"/>
        <v/>
      </c>
      <c r="V30" s="6" t="str">
        <f t="shared" si="0"/>
        <v/>
      </c>
      <c r="W30" s="6" t="str">
        <f t="shared" si="1"/>
        <v>-- 死因</v>
      </c>
      <c r="X30" s="6"/>
      <c r="AF30" s="42"/>
      <c r="AG30" s="42"/>
      <c r="AH30" s="42"/>
      <c r="AK30" s="22" t="str">
        <f t="shared" si="11"/>
        <v>,death_cause</v>
      </c>
      <c r="AP30" s="22" t="str">
        <f t="shared" si="3"/>
        <v>,d.death_cause</v>
      </c>
      <c r="AU30" s="22" t="str">
        <f t="shared" si="4"/>
        <v>,d.death_cause</v>
      </c>
    </row>
    <row r="31" spans="1:47">
      <c r="P31" s="22"/>
      <c r="R31" s="6" t="s">
        <v>175</v>
      </c>
      <c r="Y31" s="22"/>
      <c r="Z31" s="22"/>
      <c r="AA31" s="22"/>
      <c r="AB31" s="22"/>
      <c r="AJ31" s="6" t="s">
        <v>476</v>
      </c>
      <c r="AO31" s="6" t="s">
        <v>476</v>
      </c>
      <c r="AT31" s="6" t="s">
        <v>476</v>
      </c>
    </row>
    <row r="32" spans="1:47">
      <c r="A32" s="22"/>
      <c r="P32" s="22"/>
      <c r="Y32" s="22"/>
      <c r="Z32" s="22"/>
      <c r="AA32" s="22"/>
      <c r="AB32" s="22"/>
      <c r="AK32" s="6" t="str">
        <f>AK$11&amp;"."&amp;SUBSTITUTE($D$8,"merge","dwh")</f>
        <v>milscm2.dwh_receiptd_bu</v>
      </c>
      <c r="AP32" s="6" t="str">
        <f>"(select * from "&amp;$AP$11&amp;"."&amp;SUBSTITUTE($D$8,"merge","dwh")&amp;" where facility_id = '%(facility_id)s') d "</f>
        <v xml:space="preserve">(select * from milscm22.dwh_receiptd_bu where facility_id = '%(facility_id)s') d </v>
      </c>
      <c r="AU32" s="6" t="str">
        <f>"(select * from "&amp;$AU$11&amp;"."&amp;SUBSTITUTE($D$8,"merge","dwh")&amp;" where facility_id = '%(facility_id)s') d "</f>
        <v xml:space="preserve">(select * from milscm12.dwh_receiptd_bu where facility_id = '%(facility_id)s') d </v>
      </c>
    </row>
    <row r="33" spans="1:47">
      <c r="A33" s="22"/>
      <c r="P33" s="22"/>
      <c r="Y33" s="22"/>
      <c r="Z33" s="22"/>
      <c r="AA33" s="22"/>
      <c r="AB33" s="22"/>
      <c r="AJ33" s="6" t="s">
        <v>2006</v>
      </c>
      <c r="AO33" s="6" t="s">
        <v>2006</v>
      </c>
      <c r="AT33" s="6" t="s">
        <v>2006</v>
      </c>
    </row>
    <row r="34" spans="1:47">
      <c r="A34" s="22"/>
      <c r="P34" s="22"/>
      <c r="Y34" s="22"/>
      <c r="Z34" s="22"/>
      <c r="AA34" s="22"/>
      <c r="AB34" s="22"/>
      <c r="AI34" s="6" t="s">
        <v>138</v>
      </c>
      <c r="AK34" s="6" t="str">
        <f>$AI34&amp;" = '%(facility_id)s'"</f>
        <v>facility_id = '%(facility_id)s'</v>
      </c>
      <c r="AP34" s="6" t="str">
        <f>"not exists ( select 1 from (select * from "&amp;"milscm4."&amp;$D$8&amp;" where facility_id = '%(facility_id)s') m where"</f>
        <v>not exists ( select 1 from (select * from milscm4.merge_receiptd_bu where facility_id = '%(facility_id)s') m where</v>
      </c>
      <c r="AU34" s="6" t="str">
        <f>"not exists ( select 1 from (select * from "&amp;"milscm4."&amp;$D$8&amp;" where facility_id = '%(facility_id)s') m where"</f>
        <v>not exists ( select 1 from (select * from milscm4.merge_receiptd_bu where facility_id = '%(facility_id)s') m where</v>
      </c>
    </row>
    <row r="35" spans="1:47">
      <c r="A35" s="22"/>
      <c r="P35" s="22"/>
      <c r="Y35" s="22"/>
      <c r="Z35" s="22"/>
      <c r="AA35" s="22"/>
      <c r="AB35" s="22"/>
      <c r="AJ35" s="6" t="s">
        <v>2007</v>
      </c>
      <c r="AN35" s="6" t="s">
        <v>138</v>
      </c>
      <c r="AP35" s="6" t="str">
        <f>"d."&amp;$AN35&amp;"=m."&amp;$AN35</f>
        <v>d.facility_id=m.facility_id</v>
      </c>
      <c r="AU35" s="6" t="str">
        <f>"d."&amp;$AN35&amp;"=m."&amp;$AN35</f>
        <v>d.facility_id=m.facility_id</v>
      </c>
    </row>
    <row r="36" spans="1:47">
      <c r="A36" s="22"/>
      <c r="P36" s="22"/>
      <c r="Y36" s="22"/>
      <c r="Z36" s="22"/>
      <c r="AA36" s="22"/>
      <c r="AB36" s="22"/>
      <c r="AN36" s="6" t="s">
        <v>814</v>
      </c>
      <c r="AP36" s="6" t="str">
        <f t="shared" ref="AP36:AP40" si="12">"and d."&amp;$AN36&amp;"=m."&amp;$AN36</f>
        <v>and d.seikyu_ym=m.seikyu_ym</v>
      </c>
      <c r="AU36" s="6" t="str">
        <f t="shared" ref="AU36:AU40" si="13">"and d."&amp;$AN36&amp;"=m."&amp;$AN36</f>
        <v>and d.seikyu_ym=m.seikyu_ym</v>
      </c>
    </row>
    <row r="37" spans="1:47">
      <c r="P37" s="22"/>
      <c r="Y37" s="22"/>
      <c r="Z37" s="22"/>
      <c r="AA37" s="22"/>
      <c r="AB37" s="22"/>
      <c r="AN37" s="6" t="s">
        <v>139</v>
      </c>
      <c r="AP37" s="6" t="str">
        <f t="shared" si="12"/>
        <v>and d.shinryo_ym=m.shinryo_ym</v>
      </c>
      <c r="AU37" s="6" t="str">
        <f t="shared" si="13"/>
        <v>and d.shinryo_ym=m.shinryo_ym</v>
      </c>
    </row>
    <row r="38" spans="1:47">
      <c r="P38" s="22"/>
      <c r="Y38" s="22"/>
      <c r="Z38" s="22"/>
      <c r="AA38" s="22"/>
      <c r="AB38" s="22"/>
      <c r="AN38" s="6" t="s">
        <v>816</v>
      </c>
      <c r="AP38" s="6" t="str">
        <f t="shared" si="12"/>
        <v>and d.shinsa_kikan=m.shinsa_kikan</v>
      </c>
      <c r="AU38" s="6" t="str">
        <f t="shared" si="13"/>
        <v>and d.shinsa_kikan=m.shinsa_kikan</v>
      </c>
    </row>
    <row r="39" spans="1:47">
      <c r="P39" s="22"/>
      <c r="Y39" s="22"/>
      <c r="Z39" s="22"/>
      <c r="AA39" s="22"/>
      <c r="AB39" s="22"/>
      <c r="AN39" s="6" t="s">
        <v>820</v>
      </c>
      <c r="AP39" s="6" t="str">
        <f t="shared" si="12"/>
        <v>and d.receipt_no=m.receipt_no</v>
      </c>
      <c r="AU39" s="6" t="str">
        <f t="shared" si="13"/>
        <v>and d.receipt_no=m.receipt_no</v>
      </c>
    </row>
    <row r="40" spans="1:47">
      <c r="P40" s="22"/>
      <c r="Y40" s="22"/>
      <c r="Z40" s="22"/>
      <c r="AA40" s="22"/>
      <c r="AB40" s="22"/>
      <c r="AN40" s="6" t="s">
        <v>822</v>
      </c>
      <c r="AP40" s="6" t="str">
        <f t="shared" si="12"/>
        <v>and d.gyo_no=m.gyo_no</v>
      </c>
      <c r="AU40" s="6" t="str">
        <f t="shared" si="13"/>
        <v>and d.gyo_no=m.gyo_no</v>
      </c>
    </row>
    <row r="41" spans="1:47">
      <c r="P41" s="22"/>
      <c r="Y41" s="22"/>
      <c r="Z41" s="22"/>
      <c r="AA41" s="22"/>
      <c r="AB41" s="22"/>
      <c r="AO41" s="6" t="s">
        <v>2022</v>
      </c>
      <c r="AT41" s="6" t="s">
        <v>2022</v>
      </c>
    </row>
    <row r="42" spans="1:47">
      <c r="P42" s="22"/>
      <c r="Y42" s="22"/>
      <c r="Z42" s="22"/>
      <c r="AA42" s="22"/>
      <c r="AB42" s="22"/>
    </row>
    <row r="43" spans="1:47">
      <c r="P43" s="22"/>
      <c r="Y43" s="22"/>
      <c r="Z43" s="22"/>
      <c r="AA43" s="22"/>
      <c r="AB43" s="22"/>
    </row>
    <row r="44" spans="1:47">
      <c r="P44" s="22"/>
      <c r="Y44" s="22"/>
      <c r="Z44" s="22"/>
      <c r="AA44" s="22"/>
      <c r="AB44" s="22"/>
    </row>
    <row r="45" spans="1:47">
      <c r="P45" s="22"/>
      <c r="Y45" s="22"/>
      <c r="Z45" s="22"/>
      <c r="AA45" s="22"/>
      <c r="AB45"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U66"/>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milscm4.merge_receiptd_sb</v>
      </c>
    </row>
    <row r="3" spans="1:47" ht="18" thickBot="1">
      <c r="B3" s="9"/>
      <c r="C3" s="9"/>
      <c r="D3" s="9"/>
      <c r="E3" s="9"/>
      <c r="F3" s="9"/>
      <c r="G3" s="9"/>
      <c r="H3" s="9"/>
      <c r="I3" s="9"/>
      <c r="J3" s="9"/>
      <c r="K3" s="9"/>
      <c r="L3" s="9"/>
      <c r="M3" s="10"/>
      <c r="N3" s="9"/>
      <c r="Q3" s="6" t="str">
        <f>"ADD CONSTRAINT "&amp;D$8&amp;"_pkey"</f>
        <v>ADD CONSTRAINT merge_receiptd_sb_pkey</v>
      </c>
    </row>
    <row r="4" spans="1:47">
      <c r="B4" s="177" t="s">
        <v>133</v>
      </c>
      <c r="C4" s="178"/>
      <c r="D4" s="179" t="str">
        <f>VLOOKUP(D7,エンティティ一覧!A1:'エンティティ一覧'!AQ10060,13,FALSE)</f>
        <v>ENT_C3_09</v>
      </c>
      <c r="E4" s="180"/>
      <c r="F4" s="180"/>
      <c r="G4" s="180"/>
      <c r="H4" s="180"/>
      <c r="I4" s="180"/>
      <c r="J4" s="180"/>
      <c r="K4" s="180"/>
      <c r="L4" s="180"/>
      <c r="M4" s="181"/>
      <c r="R4" s="6" t="s">
        <v>176</v>
      </c>
    </row>
    <row r="5" spans="1:47">
      <c r="B5" s="161" t="s">
        <v>112</v>
      </c>
      <c r="C5" s="162"/>
      <c r="D5" s="163" t="str">
        <f>VLOOKUP(D7,エンティティ一覧!A1:'エンティティ一覧'!AQ10060,2,FALSE)</f>
        <v>SA_C3</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結合テーブル_DPCレセプト</v>
      </c>
      <c r="E6" s="164"/>
      <c r="F6" s="164"/>
      <c r="G6" s="164"/>
      <c r="H6" s="164"/>
      <c r="I6" s="164"/>
      <c r="J6" s="164"/>
      <c r="K6" s="164"/>
      <c r="L6" s="164"/>
      <c r="M6" s="165"/>
      <c r="T6" s="6" t="s">
        <v>962</v>
      </c>
    </row>
    <row r="7" spans="1:47">
      <c r="B7" s="161" t="s">
        <v>114</v>
      </c>
      <c r="C7" s="162"/>
      <c r="D7" s="163" t="s">
        <v>1110</v>
      </c>
      <c r="E7" s="164"/>
      <c r="F7" s="164"/>
      <c r="G7" s="164"/>
      <c r="H7" s="164"/>
      <c r="I7" s="164"/>
      <c r="J7" s="164"/>
      <c r="K7" s="164"/>
      <c r="L7" s="164"/>
      <c r="M7" s="165"/>
      <c r="T7" s="6" t="s">
        <v>963</v>
      </c>
    </row>
    <row r="8" spans="1:47">
      <c r="B8" s="161" t="s">
        <v>115</v>
      </c>
      <c r="C8" s="162"/>
      <c r="D8" s="163" t="s">
        <v>1111</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二次利用DBのDPCレセプト_傷病レコードテーブルについて、バックアップスキーマを含めて結合する。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milscm4.merge_receiptd_sb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milscm4.merge_receiptd_sb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milscm4.merge_receiptd_sb</v>
      </c>
      <c r="AF12" s="156" t="s">
        <v>480</v>
      </c>
      <c r="AG12" s="156"/>
      <c r="AH12" s="156"/>
      <c r="AJ12" s="6" t="str">
        <f>"INSERT INTO milscm4."&amp;$D$8</f>
        <v>INSERT INTO milscm4.merge_receiptd_sb</v>
      </c>
      <c r="AO12" s="6" t="str">
        <f>"INSERT INTO milscm4."&amp;$D$8</f>
        <v>INSERT INTO milscm4.merge_receiptd_sb</v>
      </c>
      <c r="AT12" s="6" t="str">
        <f>"INSERT INTO milscm4."&amp;$D$8</f>
        <v>INSERT INTO milscm4.merge_receiptd_sb</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 t="shared" ref="H14:H51" si="0">IF(F14="フラグ","boolean",IF(F14="文字列","text",IF(F14="整数","integer",IF(F14="実数","numeric",""))))</f>
        <v>text</v>
      </c>
      <c r="I14" s="17">
        <f t="shared" ref="I14:I51" si="1">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51" si="2">IF(L14="○","NOT NULL","")</f>
        <v>NOT NULL</v>
      </c>
      <c r="W14" s="6" t="str">
        <f t="shared" ref="W14:W51" si="3">"-- "&amp;C14</f>
        <v>-- 取込年月</v>
      </c>
      <c r="X14" s="6"/>
      <c r="AF14" s="42"/>
      <c r="AG14" s="42"/>
      <c r="AH14" s="42"/>
      <c r="AK14" s="22" t="str">
        <f t="shared" ref="AK14:AK17" si="4">IF(CHOOSE(MATCH(AK$11,$AF$11:$AH$11,0),$AF14,$AG14,$AH14)="〇",IF($B14&lt;&gt;1,",Null","Null"),IF($B14&lt;&gt;1,","&amp;$D14,$D14))</f>
        <v>torikomi_ym</v>
      </c>
      <c r="AP14" s="22" t="str">
        <f t="shared" ref="AP14:AP51" si="5">IF(CHOOSE(MATCH(AP$11,$AF$11:$AH$11,0),$AF14,$AG14,$AH14)="〇",IF($B14&lt;&gt;1,",Null","Null"),IF($B14&lt;&gt;1,","&amp;"d."&amp;$D14,"d."&amp;$D14))</f>
        <v>d.torikomi_ym</v>
      </c>
      <c r="AU14" s="22" t="str">
        <f t="shared" ref="AU14:AU51" si="6">IF(CHOOSE(MATCH(AU$11,$AF$11:$AH$11,0),$AF14,$AG14,$AH14)="〇",IF($B14&lt;&gt;1,",Null","Null"),IF($B14&lt;&gt;1,","&amp;"d."&amp;$D14,"d."&amp;$D14))</f>
        <v>d.torikomi_ym</v>
      </c>
    </row>
    <row r="15" spans="1:47" s="22" customFormat="1">
      <c r="A15" s="6"/>
      <c r="B15" s="14">
        <f t="shared" ref="B15:B50" si="7">ROW()-13</f>
        <v>2</v>
      </c>
      <c r="C15" s="15" t="s">
        <v>162</v>
      </c>
      <c r="D15" s="15" t="s">
        <v>136</v>
      </c>
      <c r="E15" s="17"/>
      <c r="F15" s="16" t="s">
        <v>129</v>
      </c>
      <c r="G15" s="17">
        <v>10</v>
      </c>
      <c r="H15" s="17" t="str">
        <f t="shared" si="0"/>
        <v>integer</v>
      </c>
      <c r="I15" s="17">
        <f t="shared" si="1"/>
        <v>4</v>
      </c>
      <c r="J15" s="18"/>
      <c r="K15" s="21"/>
      <c r="L15" s="19"/>
      <c r="M15" s="20" t="s">
        <v>415</v>
      </c>
      <c r="P15" s="6"/>
      <c r="Q15" s="6"/>
      <c r="R15" s="6"/>
      <c r="S15" s="6" t="str">
        <f t="shared" ref="S15:S51" si="8">IF(B15&lt;&gt;1,","&amp;D15,D15)</f>
        <v>,mil_karute_id</v>
      </c>
      <c r="T15" s="6" t="str">
        <f t="shared" ref="T15:T51" si="9">UPPER(H15)</f>
        <v>INTEGER</v>
      </c>
      <c r="U15" s="6" t="str">
        <f t="shared" ref="U15:U51" si="10">IF(K15&lt;&gt;"","default "&amp;IF(H15="text","'"&amp;K15&amp;"'",K15),"")</f>
        <v/>
      </c>
      <c r="V15" s="6" t="str">
        <f t="shared" si="2"/>
        <v/>
      </c>
      <c r="W15" s="6" t="str">
        <f t="shared" si="3"/>
        <v>-- 千年カルテID</v>
      </c>
      <c r="X15" s="6"/>
      <c r="AF15" s="42"/>
      <c r="AG15" s="42"/>
      <c r="AH15" s="42"/>
      <c r="AK15" s="22" t="str">
        <f t="shared" si="4"/>
        <v>,mil_karute_id</v>
      </c>
      <c r="AP15" s="22" t="str">
        <f t="shared" si="5"/>
        <v>,d.mil_karute_id</v>
      </c>
      <c r="AU15" s="22" t="str">
        <f t="shared" si="6"/>
        <v>,d.mil_karute_id</v>
      </c>
    </row>
    <row r="16" spans="1:47" s="22" customFormat="1" ht="34.799999999999997">
      <c r="A16" s="6"/>
      <c r="B16" s="14">
        <f t="shared" si="7"/>
        <v>3</v>
      </c>
      <c r="C16" s="25" t="s">
        <v>161</v>
      </c>
      <c r="D16" s="25" t="s">
        <v>138</v>
      </c>
      <c r="E16" s="16" t="s">
        <v>137</v>
      </c>
      <c r="F16" s="16" t="s">
        <v>183</v>
      </c>
      <c r="G16" s="16">
        <v>9</v>
      </c>
      <c r="H16" s="17" t="str">
        <f t="shared" si="0"/>
        <v>text</v>
      </c>
      <c r="I16" s="17">
        <f t="shared" si="1"/>
        <v>28</v>
      </c>
      <c r="J16" s="26"/>
      <c r="K16" s="27"/>
      <c r="L16" s="28" t="s">
        <v>137</v>
      </c>
      <c r="M16" s="29" t="s">
        <v>1089</v>
      </c>
      <c r="P16" s="6"/>
      <c r="Q16" s="6"/>
      <c r="R16" s="6"/>
      <c r="S16" s="6" t="str">
        <f t="shared" si="8"/>
        <v>,facility_id</v>
      </c>
      <c r="T16" s="6" t="str">
        <f t="shared" si="9"/>
        <v>TEXT</v>
      </c>
      <c r="U16" s="6" t="str">
        <f t="shared" si="10"/>
        <v/>
      </c>
      <c r="V16" s="6" t="str">
        <f t="shared" si="2"/>
        <v>NOT NULL</v>
      </c>
      <c r="W16" s="6" t="str">
        <f t="shared" si="3"/>
        <v>-- 施設ID</v>
      </c>
      <c r="X16" s="6"/>
      <c r="AF16" s="42"/>
      <c r="AG16" s="42"/>
      <c r="AH16" s="42"/>
      <c r="AK16" s="22" t="str">
        <f t="shared" si="4"/>
        <v>,facility_id</v>
      </c>
      <c r="AP16" s="22" t="str">
        <f t="shared" si="5"/>
        <v>,d.facility_id</v>
      </c>
      <c r="AU16" s="22" t="str">
        <f t="shared" si="6"/>
        <v>,d.facility_id</v>
      </c>
    </row>
    <row r="17" spans="1:47" s="22" customFormat="1">
      <c r="A17" s="6"/>
      <c r="B17" s="14">
        <f t="shared" si="7"/>
        <v>4</v>
      </c>
      <c r="C17" s="15" t="s">
        <v>813</v>
      </c>
      <c r="D17" s="15" t="s">
        <v>814</v>
      </c>
      <c r="E17" s="17" t="s">
        <v>137</v>
      </c>
      <c r="F17" s="16" t="s">
        <v>183</v>
      </c>
      <c r="G17" s="17">
        <v>6</v>
      </c>
      <c r="H17" s="17" t="str">
        <f t="shared" si="0"/>
        <v>text</v>
      </c>
      <c r="I17" s="17">
        <f t="shared" si="1"/>
        <v>19</v>
      </c>
      <c r="J17" s="18"/>
      <c r="K17" s="21"/>
      <c r="L17" s="19" t="s">
        <v>137</v>
      </c>
      <c r="M17" s="20" t="s">
        <v>942</v>
      </c>
      <c r="P17" s="6"/>
      <c r="Q17" s="6"/>
      <c r="R17" s="6"/>
      <c r="S17" s="6" t="str">
        <f t="shared" si="8"/>
        <v>,seikyu_ym</v>
      </c>
      <c r="T17" s="6" t="str">
        <f t="shared" si="9"/>
        <v>TEXT</v>
      </c>
      <c r="U17" s="6" t="str">
        <f t="shared" si="10"/>
        <v/>
      </c>
      <c r="V17" s="6" t="str">
        <f t="shared" si="2"/>
        <v>NOT NULL</v>
      </c>
      <c r="W17" s="6" t="str">
        <f t="shared" si="3"/>
        <v>-- 請求年月</v>
      </c>
      <c r="X17" s="6"/>
      <c r="AF17" s="42"/>
      <c r="AG17" s="42"/>
      <c r="AH17" s="42"/>
      <c r="AK17" s="22" t="str">
        <f t="shared" si="4"/>
        <v>,seikyu_ym</v>
      </c>
      <c r="AP17" s="22" t="str">
        <f t="shared" si="5"/>
        <v>,d.seikyu_ym</v>
      </c>
      <c r="AU17" s="22" t="str">
        <f t="shared" si="6"/>
        <v>,d.seikyu_ym</v>
      </c>
    </row>
    <row r="18" spans="1:47" s="22" customFormat="1">
      <c r="A18" s="6"/>
      <c r="B18" s="14">
        <f>ROW()-13</f>
        <v>5</v>
      </c>
      <c r="C18" s="25" t="s">
        <v>417</v>
      </c>
      <c r="D18" s="25" t="s">
        <v>139</v>
      </c>
      <c r="E18" s="16" t="s">
        <v>137</v>
      </c>
      <c r="F18" s="16" t="s">
        <v>183</v>
      </c>
      <c r="G18" s="16">
        <v>6</v>
      </c>
      <c r="H18" s="17" t="str">
        <f t="shared" si="0"/>
        <v>text</v>
      </c>
      <c r="I18" s="17">
        <f t="shared" si="1"/>
        <v>19</v>
      </c>
      <c r="J18" s="26"/>
      <c r="K18" s="27"/>
      <c r="L18" s="28" t="s">
        <v>137</v>
      </c>
      <c r="M18" s="29" t="s">
        <v>1013</v>
      </c>
      <c r="P18" s="6"/>
      <c r="Q18" s="6"/>
      <c r="R18" s="6"/>
      <c r="S18" s="6" t="str">
        <f t="shared" si="8"/>
        <v>,shinryo_ym</v>
      </c>
      <c r="T18" s="6" t="str">
        <f t="shared" si="9"/>
        <v>TEXT</v>
      </c>
      <c r="U18" s="6" t="str">
        <f t="shared" si="10"/>
        <v/>
      </c>
      <c r="V18" s="6" t="str">
        <f t="shared" si="2"/>
        <v>NOT NULL</v>
      </c>
      <c r="W18" s="6" t="str">
        <f t="shared" si="3"/>
        <v>-- 診療年月</v>
      </c>
      <c r="X18" s="6"/>
      <c r="AF18" s="42"/>
      <c r="AG18" s="42"/>
      <c r="AH18" s="42"/>
      <c r="AK18" s="22" t="str">
        <f>IF(CHOOSE(MATCH(AK$11,$AF$11:$AH$11,0),$AF18,$AG18,$AH18)="〇",IF($B18&lt;&gt;1,",Null","Null"),IF($B18&lt;&gt;1,","&amp;$D18,$D18))</f>
        <v>,shinryo_ym</v>
      </c>
      <c r="AP18" s="22" t="str">
        <f t="shared" si="5"/>
        <v>,d.shinryo_ym</v>
      </c>
      <c r="AU18" s="22" t="str">
        <f t="shared" si="6"/>
        <v>,d.shinryo_ym</v>
      </c>
    </row>
    <row r="19" spans="1:47" s="22" customFormat="1">
      <c r="A19" s="6"/>
      <c r="B19" s="14">
        <f t="shared" si="7"/>
        <v>6</v>
      </c>
      <c r="C19" s="15" t="s">
        <v>483</v>
      </c>
      <c r="D19" s="15" t="s">
        <v>160</v>
      </c>
      <c r="E19" s="17"/>
      <c r="F19" s="16" t="s">
        <v>183</v>
      </c>
      <c r="G19" s="17">
        <v>3</v>
      </c>
      <c r="H19" s="17" t="str">
        <f t="shared" si="0"/>
        <v>text</v>
      </c>
      <c r="I19" s="17">
        <f t="shared" si="1"/>
        <v>10</v>
      </c>
      <c r="J19" s="18"/>
      <c r="K19" s="21" t="s">
        <v>944</v>
      </c>
      <c r="L19" s="19" t="s">
        <v>137</v>
      </c>
      <c r="M19" s="20" t="s">
        <v>945</v>
      </c>
      <c r="P19" s="6"/>
      <c r="Q19" s="6"/>
      <c r="R19" s="6"/>
      <c r="S19" s="6" t="str">
        <f t="shared" si="8"/>
        <v>,data_type</v>
      </c>
      <c r="T19" s="6" t="str">
        <f t="shared" si="9"/>
        <v>TEXT</v>
      </c>
      <c r="U19" s="6" t="str">
        <f t="shared" si="10"/>
        <v>default 'RCP'</v>
      </c>
      <c r="V19" s="6" t="str">
        <f t="shared" si="2"/>
        <v>NOT NULL</v>
      </c>
      <c r="W19" s="6" t="str">
        <f t="shared" si="3"/>
        <v>-- データ種別</v>
      </c>
      <c r="X19" s="6"/>
      <c r="AF19" s="42"/>
      <c r="AG19" s="42"/>
      <c r="AH19" s="42"/>
      <c r="AK19" s="22" t="str">
        <f t="shared" ref="AK19:AK51" si="11">IF(CHOOSE(MATCH(AK$11,$AF$11:$AH$11,0),$AF19,$AG19,$AH19)="〇",IF($B19&lt;&gt;1,",Null","Null"),IF($B19&lt;&gt;1,","&amp;$D19,$D19))</f>
        <v>,data_type</v>
      </c>
      <c r="AP19" s="22" t="str">
        <f t="shared" si="5"/>
        <v>,d.data_type</v>
      </c>
      <c r="AU19" s="22" t="str">
        <f t="shared" si="6"/>
        <v>,d.data_type</v>
      </c>
    </row>
    <row r="20" spans="1:47" s="22" customFormat="1">
      <c r="A20" s="6"/>
      <c r="B20" s="14">
        <f t="shared" si="7"/>
        <v>7</v>
      </c>
      <c r="C20" s="25" t="s">
        <v>815</v>
      </c>
      <c r="D20" s="25" t="s">
        <v>816</v>
      </c>
      <c r="E20" s="16" t="s">
        <v>137</v>
      </c>
      <c r="F20" s="16" t="s">
        <v>183</v>
      </c>
      <c r="G20" s="16">
        <v>1</v>
      </c>
      <c r="H20" s="17" t="str">
        <f t="shared" si="0"/>
        <v>text</v>
      </c>
      <c r="I20" s="17">
        <f t="shared" si="1"/>
        <v>4</v>
      </c>
      <c r="J20" s="26"/>
      <c r="K20" s="27"/>
      <c r="L20" s="28" t="s">
        <v>137</v>
      </c>
      <c r="M20" s="29" t="s">
        <v>946</v>
      </c>
      <c r="P20" s="6"/>
      <c r="Q20" s="6"/>
      <c r="R20" s="6"/>
      <c r="S20" s="6" t="str">
        <f t="shared" si="8"/>
        <v>,shinsa_kikan</v>
      </c>
      <c r="T20" s="6" t="str">
        <f t="shared" si="9"/>
        <v>TEXT</v>
      </c>
      <c r="U20" s="6" t="str">
        <f t="shared" si="10"/>
        <v/>
      </c>
      <c r="V20" s="6" t="str">
        <f t="shared" si="2"/>
        <v>NOT NULL</v>
      </c>
      <c r="W20" s="6" t="str">
        <f t="shared" si="3"/>
        <v>-- 審査支払機関</v>
      </c>
      <c r="X20" s="6"/>
      <c r="AF20" s="42"/>
      <c r="AG20" s="42"/>
      <c r="AH20" s="42"/>
      <c r="AK20" s="22" t="str">
        <f t="shared" si="11"/>
        <v>,shinsa_kikan</v>
      </c>
      <c r="AP20" s="22" t="str">
        <f t="shared" si="5"/>
        <v>,d.shinsa_kikan</v>
      </c>
      <c r="AU20" s="22" t="str">
        <f t="shared" si="6"/>
        <v>,d.shinsa_kikan</v>
      </c>
    </row>
    <row r="21" spans="1:47" s="22" customFormat="1">
      <c r="A21" s="6"/>
      <c r="B21" s="14">
        <f t="shared" si="7"/>
        <v>8</v>
      </c>
      <c r="C21" s="15" t="s">
        <v>817</v>
      </c>
      <c r="D21" s="15" t="s">
        <v>818</v>
      </c>
      <c r="E21" s="17"/>
      <c r="F21" s="16" t="s">
        <v>183</v>
      </c>
      <c r="G21" s="17">
        <v>2</v>
      </c>
      <c r="H21" s="17" t="str">
        <f t="shared" si="0"/>
        <v>text</v>
      </c>
      <c r="I21" s="17">
        <f t="shared" si="1"/>
        <v>7</v>
      </c>
      <c r="J21" s="18"/>
      <c r="K21" s="21" t="s">
        <v>1112</v>
      </c>
      <c r="L21" s="19" t="s">
        <v>137</v>
      </c>
      <c r="M21" s="20" t="s">
        <v>1113</v>
      </c>
      <c r="P21" s="6"/>
      <c r="Q21" s="6"/>
      <c r="R21" s="6"/>
      <c r="S21" s="6" t="str">
        <f t="shared" si="8"/>
        <v>,record_shikibetsu</v>
      </c>
      <c r="T21" s="6" t="str">
        <f t="shared" si="9"/>
        <v>TEXT</v>
      </c>
      <c r="U21" s="6" t="str">
        <f t="shared" si="10"/>
        <v>default 'SB'</v>
      </c>
      <c r="V21" s="6" t="str">
        <f t="shared" si="2"/>
        <v>NOT NULL</v>
      </c>
      <c r="W21" s="6" t="str">
        <f t="shared" si="3"/>
        <v>-- レコード識別情報</v>
      </c>
      <c r="X21" s="6"/>
      <c r="AF21" s="42"/>
      <c r="AG21" s="42"/>
      <c r="AH21" s="42"/>
      <c r="AK21" s="22" t="str">
        <f t="shared" si="11"/>
        <v>,record_shikibetsu</v>
      </c>
      <c r="AP21" s="22" t="str">
        <f t="shared" si="5"/>
        <v>,d.record_shikibetsu</v>
      </c>
      <c r="AU21" s="22" t="str">
        <f t="shared" si="6"/>
        <v>,d.record_shikibetsu</v>
      </c>
    </row>
    <row r="22" spans="1:47" s="22" customFormat="1">
      <c r="A22" s="6"/>
      <c r="B22" s="14">
        <f>ROW()-13</f>
        <v>9</v>
      </c>
      <c r="C22" s="25" t="s">
        <v>819</v>
      </c>
      <c r="D22" s="25" t="s">
        <v>820</v>
      </c>
      <c r="E22" s="16" t="s">
        <v>137</v>
      </c>
      <c r="F22" s="16" t="s">
        <v>129</v>
      </c>
      <c r="G22" s="16">
        <v>6</v>
      </c>
      <c r="H22" s="17" t="str">
        <f t="shared" si="0"/>
        <v>integer</v>
      </c>
      <c r="I22" s="17">
        <f t="shared" si="1"/>
        <v>4</v>
      </c>
      <c r="J22" s="26"/>
      <c r="K22" s="27"/>
      <c r="L22" s="28" t="s">
        <v>137</v>
      </c>
      <c r="M22" s="29" t="s">
        <v>949</v>
      </c>
      <c r="P22" s="6"/>
      <c r="Q22" s="6"/>
      <c r="R22" s="6"/>
      <c r="S22" s="6" t="str">
        <f t="shared" si="8"/>
        <v>,receipt_no</v>
      </c>
      <c r="T22" s="6" t="str">
        <f t="shared" si="9"/>
        <v>INTEGER</v>
      </c>
      <c r="U22" s="6" t="str">
        <f t="shared" si="10"/>
        <v/>
      </c>
      <c r="V22" s="6" t="str">
        <f t="shared" si="2"/>
        <v>NOT NULL</v>
      </c>
      <c r="W22" s="6" t="str">
        <f t="shared" si="3"/>
        <v>-- レセプト番号</v>
      </c>
      <c r="X22" s="6"/>
      <c r="AF22" s="42"/>
      <c r="AG22" s="42"/>
      <c r="AH22" s="42"/>
      <c r="AK22" s="22" t="str">
        <f t="shared" si="11"/>
        <v>,receipt_no</v>
      </c>
      <c r="AP22" s="22" t="str">
        <f t="shared" si="5"/>
        <v>,d.receipt_no</v>
      </c>
      <c r="AU22" s="22" t="str">
        <f t="shared" si="6"/>
        <v>,d.receipt_no</v>
      </c>
    </row>
    <row r="23" spans="1:47" s="22" customFormat="1">
      <c r="A23" s="6"/>
      <c r="B23" s="14">
        <f t="shared" si="7"/>
        <v>10</v>
      </c>
      <c r="C23" s="15" t="s">
        <v>821</v>
      </c>
      <c r="D23" s="15" t="s">
        <v>822</v>
      </c>
      <c r="E23" s="17" t="s">
        <v>137</v>
      </c>
      <c r="F23" s="16" t="s">
        <v>129</v>
      </c>
      <c r="G23" s="17">
        <v>10</v>
      </c>
      <c r="H23" s="17" t="str">
        <f t="shared" si="0"/>
        <v>integer</v>
      </c>
      <c r="I23" s="17">
        <f t="shared" si="1"/>
        <v>4</v>
      </c>
      <c r="J23" s="18"/>
      <c r="K23" s="21"/>
      <c r="L23" s="19" t="s">
        <v>137</v>
      </c>
      <c r="M23" s="20" t="s">
        <v>1090</v>
      </c>
      <c r="P23" s="6"/>
      <c r="Q23" s="6"/>
      <c r="R23" s="6"/>
      <c r="S23" s="6" t="str">
        <f t="shared" si="8"/>
        <v>,gyo_no</v>
      </c>
      <c r="T23" s="6" t="str">
        <f t="shared" si="9"/>
        <v>INTEGER</v>
      </c>
      <c r="U23" s="6" t="str">
        <f t="shared" si="10"/>
        <v/>
      </c>
      <c r="V23" s="6" t="str">
        <f t="shared" si="2"/>
        <v>NOT NULL</v>
      </c>
      <c r="W23" s="6" t="str">
        <f t="shared" si="3"/>
        <v>-- 行番号</v>
      </c>
      <c r="X23" s="6"/>
      <c r="AF23" s="42"/>
      <c r="AG23" s="42"/>
      <c r="AH23" s="42"/>
      <c r="AK23" s="22" t="str">
        <f t="shared" si="11"/>
        <v>,gyo_no</v>
      </c>
      <c r="AP23" s="22" t="str">
        <f t="shared" si="5"/>
        <v>,d.gyo_no</v>
      </c>
      <c r="AU23" s="22" t="str">
        <f t="shared" si="6"/>
        <v>,d.gyo_no</v>
      </c>
    </row>
    <row r="24" spans="1:47" s="22" customFormat="1">
      <c r="A24" s="6"/>
      <c r="B24" s="14">
        <f t="shared" si="7"/>
        <v>11</v>
      </c>
      <c r="C24" s="25" t="s">
        <v>823</v>
      </c>
      <c r="D24" s="25" t="s">
        <v>824</v>
      </c>
      <c r="E24" s="16"/>
      <c r="F24" s="16" t="s">
        <v>183</v>
      </c>
      <c r="G24" s="16">
        <v>20</v>
      </c>
      <c r="H24" s="17" t="str">
        <f t="shared" si="0"/>
        <v>text</v>
      </c>
      <c r="I24" s="17">
        <f t="shared" si="1"/>
        <v>61</v>
      </c>
      <c r="J24" s="26"/>
      <c r="K24" s="27"/>
      <c r="L24" s="28"/>
      <c r="M24" s="29" t="s">
        <v>951</v>
      </c>
      <c r="P24" s="6"/>
      <c r="Q24" s="6"/>
      <c r="R24" s="6"/>
      <c r="S24" s="6" t="str">
        <f t="shared" si="8"/>
        <v>,karute_no</v>
      </c>
      <c r="T24" s="6" t="str">
        <f t="shared" si="9"/>
        <v>TEXT</v>
      </c>
      <c r="U24" s="6" t="str">
        <f t="shared" si="10"/>
        <v/>
      </c>
      <c r="V24" s="6" t="str">
        <f t="shared" si="2"/>
        <v/>
      </c>
      <c r="W24" s="6" t="str">
        <f t="shared" si="3"/>
        <v>-- カルテ番号等</v>
      </c>
      <c r="X24" s="6"/>
      <c r="AF24" s="42"/>
      <c r="AG24" s="42"/>
      <c r="AH24" s="42"/>
      <c r="AK24" s="22" t="str">
        <f t="shared" si="11"/>
        <v>,karute_no</v>
      </c>
      <c r="AP24" s="22" t="str">
        <f t="shared" si="5"/>
        <v>,d.karute_no</v>
      </c>
      <c r="AU24" s="22" t="str">
        <f t="shared" si="6"/>
        <v>,d.karute_no</v>
      </c>
    </row>
    <row r="25" spans="1:47" s="22" customFormat="1" ht="34.799999999999997">
      <c r="A25" s="6"/>
      <c r="B25" s="14">
        <f t="shared" si="7"/>
        <v>12</v>
      </c>
      <c r="C25" s="15" t="s">
        <v>1091</v>
      </c>
      <c r="D25" s="15" t="s">
        <v>1092</v>
      </c>
      <c r="E25" s="17"/>
      <c r="F25" s="16" t="s">
        <v>183</v>
      </c>
      <c r="G25" s="17">
        <v>1</v>
      </c>
      <c r="H25" s="17" t="str">
        <f t="shared" si="0"/>
        <v>text</v>
      </c>
      <c r="I25" s="17">
        <f t="shared" si="1"/>
        <v>4</v>
      </c>
      <c r="J25" s="18"/>
      <c r="K25" s="21"/>
      <c r="L25" s="19"/>
      <c r="M25" s="20" t="s">
        <v>1099</v>
      </c>
      <c r="P25" s="6"/>
      <c r="Q25" s="6"/>
      <c r="R25" s="6"/>
      <c r="S25" s="6" t="str">
        <f t="shared" ref="S25:S29" si="12">IF(B25&lt;&gt;1,","&amp;D25,D25)</f>
        <v>,receipt_sokatsu_kubun</v>
      </c>
      <c r="T25" s="6" t="str">
        <f t="shared" ref="T25:T29" si="13">UPPER(H25)</f>
        <v>TEXT</v>
      </c>
      <c r="U25" s="6" t="str">
        <f t="shared" ref="U25:U29" si="14">IF(K25&lt;&gt;"","default "&amp;IF(H25="text","'"&amp;K25&amp;"'",K25),"")</f>
        <v/>
      </c>
      <c r="V25" s="6" t="str">
        <f t="shared" ref="V25:V29" si="15">IF(L25="○","NOT NULL","")</f>
        <v/>
      </c>
      <c r="W25" s="6" t="str">
        <f t="shared" ref="W25:W29" si="16">"-- "&amp;C25</f>
        <v>-- レセプト総括区分</v>
      </c>
      <c r="X25" s="6"/>
      <c r="AF25" s="42"/>
      <c r="AG25" s="42"/>
      <c r="AH25" s="42"/>
      <c r="AK25" s="22" t="str">
        <f t="shared" si="11"/>
        <v>,receipt_sokatsu_kubun</v>
      </c>
      <c r="AP25" s="22" t="str">
        <f t="shared" si="5"/>
        <v>,d.receipt_sokatsu_kubun</v>
      </c>
      <c r="AU25" s="22" t="str">
        <f t="shared" si="6"/>
        <v>,d.receipt_sokatsu_kubun</v>
      </c>
    </row>
    <row r="26" spans="1:47" s="22" customFormat="1">
      <c r="A26" s="6"/>
      <c r="B26" s="14">
        <f>ROW()-13</f>
        <v>13</v>
      </c>
      <c r="C26" s="25" t="s">
        <v>650</v>
      </c>
      <c r="D26" s="25" t="s">
        <v>966</v>
      </c>
      <c r="E26" s="16"/>
      <c r="F26" s="16" t="s">
        <v>183</v>
      </c>
      <c r="G26" s="16">
        <v>7</v>
      </c>
      <c r="H26" s="17" t="str">
        <f t="shared" si="0"/>
        <v>text</v>
      </c>
      <c r="I26" s="17">
        <f t="shared" si="1"/>
        <v>22</v>
      </c>
      <c r="J26" s="26"/>
      <c r="K26" s="27"/>
      <c r="L26" s="28"/>
      <c r="M26" s="29"/>
      <c r="P26" s="6"/>
      <c r="Q26" s="6"/>
      <c r="R26" s="6"/>
      <c r="S26" s="6" t="str">
        <f t="shared" si="12"/>
        <v>,shobyo_code</v>
      </c>
      <c r="T26" s="6" t="str">
        <f t="shared" si="13"/>
        <v>TEXT</v>
      </c>
      <c r="U26" s="6" t="str">
        <f t="shared" si="14"/>
        <v/>
      </c>
      <c r="V26" s="6" t="str">
        <f t="shared" si="15"/>
        <v/>
      </c>
      <c r="W26" s="6" t="str">
        <f t="shared" si="16"/>
        <v>-- 傷病名コード</v>
      </c>
      <c r="X26" s="6"/>
      <c r="AF26" s="42"/>
      <c r="AG26" s="42"/>
      <c r="AH26" s="42"/>
      <c r="AK26" s="22" t="str">
        <f t="shared" si="11"/>
        <v>,shobyo_code</v>
      </c>
      <c r="AP26" s="22" t="str">
        <f t="shared" si="5"/>
        <v>,d.shobyo_code</v>
      </c>
      <c r="AU26" s="22" t="str">
        <f t="shared" si="6"/>
        <v>,d.shobyo_code</v>
      </c>
    </row>
    <row r="27" spans="1:47" s="22" customFormat="1">
      <c r="A27" s="6"/>
      <c r="B27" s="14">
        <f t="shared" si="7"/>
        <v>14</v>
      </c>
      <c r="C27" s="15" t="s">
        <v>652</v>
      </c>
      <c r="D27" s="15" t="s">
        <v>971</v>
      </c>
      <c r="E27" s="17"/>
      <c r="F27" s="16" t="s">
        <v>183</v>
      </c>
      <c r="G27" s="17">
        <v>80</v>
      </c>
      <c r="H27" s="17" t="str">
        <f t="shared" si="0"/>
        <v>text</v>
      </c>
      <c r="I27" s="17">
        <f t="shared" si="1"/>
        <v>241</v>
      </c>
      <c r="J27" s="18"/>
      <c r="K27" s="21"/>
      <c r="L27" s="19"/>
      <c r="M27" s="20" t="s">
        <v>1017</v>
      </c>
      <c r="P27" s="6"/>
      <c r="Q27" s="6"/>
      <c r="R27" s="6"/>
      <c r="S27" s="6" t="str">
        <f t="shared" si="12"/>
        <v>,shushoku_code1</v>
      </c>
      <c r="T27" s="6" t="str">
        <f t="shared" si="13"/>
        <v>TEXT</v>
      </c>
      <c r="U27" s="6" t="str">
        <f t="shared" si="14"/>
        <v/>
      </c>
      <c r="V27" s="6" t="str">
        <f t="shared" si="15"/>
        <v/>
      </c>
      <c r="W27" s="6" t="str">
        <f t="shared" si="16"/>
        <v>-- 修飾語コード1</v>
      </c>
      <c r="X27" s="6"/>
      <c r="AF27" s="42"/>
      <c r="AG27" s="42"/>
      <c r="AH27" s="42"/>
      <c r="AK27" s="22" t="str">
        <f t="shared" si="11"/>
        <v>,shushoku_code1</v>
      </c>
      <c r="AP27" s="22" t="str">
        <f t="shared" si="5"/>
        <v>,d.shushoku_code1</v>
      </c>
      <c r="AU27" s="22" t="str">
        <f t="shared" si="6"/>
        <v>,d.shushoku_code1</v>
      </c>
    </row>
    <row r="28" spans="1:47" s="22" customFormat="1">
      <c r="A28" s="6"/>
      <c r="B28" s="14">
        <f t="shared" si="7"/>
        <v>15</v>
      </c>
      <c r="C28" s="15" t="s">
        <v>654</v>
      </c>
      <c r="D28" s="15" t="s">
        <v>972</v>
      </c>
      <c r="E28" s="17"/>
      <c r="F28" s="16" t="s">
        <v>183</v>
      </c>
      <c r="G28" s="17">
        <v>4</v>
      </c>
      <c r="H28" s="17" t="str">
        <f t="shared" si="0"/>
        <v>text</v>
      </c>
      <c r="I28" s="17">
        <f t="shared" si="1"/>
        <v>13</v>
      </c>
      <c r="J28" s="18"/>
      <c r="K28" s="21"/>
      <c r="L28" s="19"/>
      <c r="M28" s="20"/>
      <c r="P28" s="6"/>
      <c r="Q28" s="6"/>
      <c r="R28" s="6"/>
      <c r="S28" s="6" t="str">
        <f t="shared" si="12"/>
        <v>,shushoku_code2</v>
      </c>
      <c r="T28" s="6" t="str">
        <f t="shared" si="13"/>
        <v>TEXT</v>
      </c>
      <c r="U28" s="6" t="str">
        <f t="shared" si="14"/>
        <v/>
      </c>
      <c r="V28" s="6" t="str">
        <f t="shared" si="15"/>
        <v/>
      </c>
      <c r="W28" s="6" t="str">
        <f t="shared" si="16"/>
        <v>-- 修飾語コード2</v>
      </c>
      <c r="X28" s="6"/>
      <c r="AF28" s="42"/>
      <c r="AG28" s="42"/>
      <c r="AH28" s="42"/>
      <c r="AK28" s="22" t="str">
        <f t="shared" si="11"/>
        <v>,shushoku_code2</v>
      </c>
      <c r="AP28" s="22" t="str">
        <f t="shared" si="5"/>
        <v>,d.shushoku_code2</v>
      </c>
      <c r="AU28" s="22" t="str">
        <f t="shared" si="6"/>
        <v>,d.shushoku_code2</v>
      </c>
    </row>
    <row r="29" spans="1:47" s="22" customFormat="1">
      <c r="A29" s="6"/>
      <c r="B29" s="14">
        <f t="shared" si="7"/>
        <v>16</v>
      </c>
      <c r="C29" s="25" t="s">
        <v>656</v>
      </c>
      <c r="D29" s="25" t="s">
        <v>973</v>
      </c>
      <c r="E29" s="16"/>
      <c r="F29" s="16" t="s">
        <v>183</v>
      </c>
      <c r="G29" s="16">
        <v>4</v>
      </c>
      <c r="H29" s="17" t="str">
        <f t="shared" si="0"/>
        <v>text</v>
      </c>
      <c r="I29" s="17">
        <f t="shared" si="1"/>
        <v>13</v>
      </c>
      <c r="J29" s="26"/>
      <c r="K29" s="27"/>
      <c r="L29" s="28"/>
      <c r="M29" s="29"/>
      <c r="P29" s="6"/>
      <c r="Q29" s="6"/>
      <c r="R29" s="6"/>
      <c r="S29" s="6" t="str">
        <f t="shared" si="12"/>
        <v>,shushoku_code3</v>
      </c>
      <c r="T29" s="6" t="str">
        <f t="shared" si="13"/>
        <v>TEXT</v>
      </c>
      <c r="U29" s="6" t="str">
        <f t="shared" si="14"/>
        <v/>
      </c>
      <c r="V29" s="6" t="str">
        <f t="shared" si="15"/>
        <v/>
      </c>
      <c r="W29" s="6" t="str">
        <f t="shared" si="16"/>
        <v>-- 修飾語コード3</v>
      </c>
      <c r="X29" s="6"/>
      <c r="AF29" s="42"/>
      <c r="AG29" s="42"/>
      <c r="AH29" s="42"/>
      <c r="AK29" s="22" t="str">
        <f t="shared" si="11"/>
        <v>,shushoku_code3</v>
      </c>
      <c r="AP29" s="22" t="str">
        <f t="shared" si="5"/>
        <v>,d.shushoku_code3</v>
      </c>
      <c r="AU29" s="22" t="str">
        <f t="shared" si="6"/>
        <v>,d.shushoku_code3</v>
      </c>
    </row>
    <row r="30" spans="1:47" s="22" customFormat="1">
      <c r="A30" s="6"/>
      <c r="B30" s="14">
        <f t="shared" si="7"/>
        <v>17</v>
      </c>
      <c r="C30" s="15" t="s">
        <v>658</v>
      </c>
      <c r="D30" s="15" t="s">
        <v>974</v>
      </c>
      <c r="E30" s="17"/>
      <c r="F30" s="16" t="s">
        <v>183</v>
      </c>
      <c r="G30" s="17">
        <v>4</v>
      </c>
      <c r="H30" s="17" t="str">
        <f t="shared" si="0"/>
        <v>text</v>
      </c>
      <c r="I30" s="17">
        <f t="shared" si="1"/>
        <v>13</v>
      </c>
      <c r="J30" s="18"/>
      <c r="K30" s="21"/>
      <c r="L30" s="19"/>
      <c r="M30" s="20"/>
      <c r="P30" s="6"/>
      <c r="Q30" s="6"/>
      <c r="R30" s="6"/>
      <c r="S30" s="6" t="str">
        <f t="shared" si="8"/>
        <v>,shushoku_code4</v>
      </c>
      <c r="T30" s="6" t="str">
        <f t="shared" si="9"/>
        <v>TEXT</v>
      </c>
      <c r="U30" s="6" t="str">
        <f t="shared" si="10"/>
        <v/>
      </c>
      <c r="V30" s="6" t="str">
        <f t="shared" si="2"/>
        <v/>
      </c>
      <c r="W30" s="6" t="str">
        <f t="shared" si="3"/>
        <v>-- 修飾語コード4</v>
      </c>
      <c r="X30" s="6"/>
      <c r="AF30" s="42"/>
      <c r="AG30" s="42"/>
      <c r="AH30" s="42"/>
      <c r="AK30" s="22" t="str">
        <f t="shared" si="11"/>
        <v>,shushoku_code4</v>
      </c>
      <c r="AP30" s="22" t="str">
        <f t="shared" si="5"/>
        <v>,d.shushoku_code4</v>
      </c>
      <c r="AU30" s="22" t="str">
        <f t="shared" si="6"/>
        <v>,d.shushoku_code4</v>
      </c>
    </row>
    <row r="31" spans="1:47" s="22" customFormat="1">
      <c r="A31" s="6"/>
      <c r="B31" s="14">
        <f>ROW()-13</f>
        <v>18</v>
      </c>
      <c r="C31" s="25" t="s">
        <v>975</v>
      </c>
      <c r="D31" s="25" t="s">
        <v>976</v>
      </c>
      <c r="E31" s="16"/>
      <c r="F31" s="16" t="s">
        <v>183</v>
      </c>
      <c r="G31" s="16">
        <v>4</v>
      </c>
      <c r="H31" s="17" t="str">
        <f t="shared" si="0"/>
        <v>text</v>
      </c>
      <c r="I31" s="17">
        <f t="shared" si="1"/>
        <v>13</v>
      </c>
      <c r="J31" s="26"/>
      <c r="K31" s="27"/>
      <c r="L31" s="28"/>
      <c r="M31" s="29"/>
      <c r="P31" s="6"/>
      <c r="Q31" s="6"/>
      <c r="R31" s="6"/>
      <c r="S31" s="6" t="str">
        <f t="shared" si="8"/>
        <v>,shushoku_code5</v>
      </c>
      <c r="T31" s="6" t="str">
        <f t="shared" si="9"/>
        <v>TEXT</v>
      </c>
      <c r="U31" s="6" t="str">
        <f t="shared" si="10"/>
        <v/>
      </c>
      <c r="V31" s="6" t="str">
        <f t="shared" si="2"/>
        <v/>
      </c>
      <c r="W31" s="6" t="str">
        <f t="shared" si="3"/>
        <v>-- 修飾語コード5</v>
      </c>
      <c r="X31" s="6"/>
      <c r="AF31" s="42"/>
      <c r="AG31" s="42"/>
      <c r="AH31" s="42"/>
      <c r="AK31" s="22" t="str">
        <f t="shared" si="11"/>
        <v>,shushoku_code5</v>
      </c>
      <c r="AP31" s="22" t="str">
        <f t="shared" si="5"/>
        <v>,d.shushoku_code5</v>
      </c>
      <c r="AU31" s="22" t="str">
        <f t="shared" si="6"/>
        <v>,d.shushoku_code5</v>
      </c>
    </row>
    <row r="32" spans="1:47" s="22" customFormat="1">
      <c r="A32" s="6"/>
      <c r="B32" s="14">
        <f t="shared" si="7"/>
        <v>19</v>
      </c>
      <c r="C32" s="15" t="s">
        <v>977</v>
      </c>
      <c r="D32" s="15" t="s">
        <v>978</v>
      </c>
      <c r="E32" s="17"/>
      <c r="F32" s="16" t="s">
        <v>183</v>
      </c>
      <c r="G32" s="17">
        <v>4</v>
      </c>
      <c r="H32" s="17" t="str">
        <f t="shared" si="0"/>
        <v>text</v>
      </c>
      <c r="I32" s="17">
        <f t="shared" si="1"/>
        <v>13</v>
      </c>
      <c r="J32" s="18"/>
      <c r="K32" s="21"/>
      <c r="L32" s="19"/>
      <c r="M32" s="20"/>
      <c r="P32" s="6"/>
      <c r="Q32" s="6"/>
      <c r="R32" s="6"/>
      <c r="S32" s="6" t="str">
        <f t="shared" si="8"/>
        <v>,shushoku_code6</v>
      </c>
      <c r="T32" s="6" t="str">
        <f t="shared" si="9"/>
        <v>TEXT</v>
      </c>
      <c r="U32" s="6" t="str">
        <f t="shared" si="10"/>
        <v/>
      </c>
      <c r="V32" s="6" t="str">
        <f t="shared" si="2"/>
        <v/>
      </c>
      <c r="W32" s="6" t="str">
        <f t="shared" si="3"/>
        <v>-- 修飾語コード6</v>
      </c>
      <c r="X32" s="6"/>
      <c r="AF32" s="42"/>
      <c r="AG32" s="42"/>
      <c r="AH32" s="42"/>
      <c r="AK32" s="22" t="str">
        <f t="shared" si="11"/>
        <v>,shushoku_code6</v>
      </c>
      <c r="AP32" s="22" t="str">
        <f t="shared" si="5"/>
        <v>,d.shushoku_code6</v>
      </c>
      <c r="AU32" s="22" t="str">
        <f t="shared" si="6"/>
        <v>,d.shushoku_code6</v>
      </c>
    </row>
    <row r="33" spans="1:47" s="22" customFormat="1">
      <c r="A33" s="6"/>
      <c r="B33" s="14">
        <f t="shared" si="7"/>
        <v>20</v>
      </c>
      <c r="C33" s="15" t="s">
        <v>979</v>
      </c>
      <c r="D33" s="15" t="s">
        <v>980</v>
      </c>
      <c r="E33" s="17"/>
      <c r="F33" s="16" t="s">
        <v>183</v>
      </c>
      <c r="G33" s="17">
        <v>4</v>
      </c>
      <c r="H33" s="17" t="str">
        <f t="shared" si="0"/>
        <v>text</v>
      </c>
      <c r="I33" s="17">
        <f t="shared" si="1"/>
        <v>13</v>
      </c>
      <c r="J33" s="18"/>
      <c r="K33" s="21"/>
      <c r="L33" s="19"/>
      <c r="M33" s="20"/>
      <c r="P33" s="6"/>
      <c r="Q33" s="6"/>
      <c r="R33" s="6"/>
      <c r="S33" s="6" t="str">
        <f t="shared" si="8"/>
        <v>,shushoku_code7</v>
      </c>
      <c r="T33" s="6" t="str">
        <f t="shared" si="9"/>
        <v>TEXT</v>
      </c>
      <c r="U33" s="6" t="str">
        <f t="shared" si="10"/>
        <v/>
      </c>
      <c r="V33" s="6" t="str">
        <f t="shared" si="2"/>
        <v/>
      </c>
      <c r="W33" s="6" t="str">
        <f t="shared" si="3"/>
        <v>-- 修飾語コード7</v>
      </c>
      <c r="X33" s="6"/>
      <c r="AF33" s="42"/>
      <c r="AG33" s="42"/>
      <c r="AH33" s="42"/>
      <c r="AK33" s="22" t="str">
        <f t="shared" si="11"/>
        <v>,shushoku_code7</v>
      </c>
      <c r="AP33" s="22" t="str">
        <f t="shared" si="5"/>
        <v>,d.shushoku_code7</v>
      </c>
      <c r="AU33" s="22" t="str">
        <f t="shared" si="6"/>
        <v>,d.shushoku_code7</v>
      </c>
    </row>
    <row r="34" spans="1:47" s="22" customFormat="1">
      <c r="A34" s="6"/>
      <c r="B34" s="14">
        <f t="shared" si="7"/>
        <v>21</v>
      </c>
      <c r="C34" s="25" t="s">
        <v>981</v>
      </c>
      <c r="D34" s="25" t="s">
        <v>982</v>
      </c>
      <c r="E34" s="16"/>
      <c r="F34" s="16" t="s">
        <v>183</v>
      </c>
      <c r="G34" s="16">
        <v>4</v>
      </c>
      <c r="H34" s="17" t="str">
        <f t="shared" si="0"/>
        <v>text</v>
      </c>
      <c r="I34" s="17">
        <f t="shared" si="1"/>
        <v>13</v>
      </c>
      <c r="J34" s="26"/>
      <c r="K34" s="27"/>
      <c r="L34" s="28"/>
      <c r="M34" s="29"/>
      <c r="P34" s="6"/>
      <c r="Q34" s="6"/>
      <c r="R34" s="6"/>
      <c r="S34" s="6" t="str">
        <f t="shared" si="8"/>
        <v>,shushoku_code8</v>
      </c>
      <c r="T34" s="6" t="str">
        <f t="shared" si="9"/>
        <v>TEXT</v>
      </c>
      <c r="U34" s="6" t="str">
        <f t="shared" si="10"/>
        <v/>
      </c>
      <c r="V34" s="6" t="str">
        <f t="shared" si="2"/>
        <v/>
      </c>
      <c r="W34" s="6" t="str">
        <f t="shared" si="3"/>
        <v>-- 修飾語コード8</v>
      </c>
      <c r="X34" s="6"/>
      <c r="AF34" s="42"/>
      <c r="AG34" s="42"/>
      <c r="AH34" s="42"/>
      <c r="AK34" s="22" t="str">
        <f t="shared" si="11"/>
        <v>,shushoku_code8</v>
      </c>
      <c r="AP34" s="22" t="str">
        <f t="shared" si="5"/>
        <v>,d.shushoku_code8</v>
      </c>
      <c r="AU34" s="22" t="str">
        <f t="shared" si="6"/>
        <v>,d.shushoku_code8</v>
      </c>
    </row>
    <row r="35" spans="1:47" s="22" customFormat="1">
      <c r="A35" s="6"/>
      <c r="B35" s="14">
        <f t="shared" si="7"/>
        <v>22</v>
      </c>
      <c r="C35" s="15" t="s">
        <v>983</v>
      </c>
      <c r="D35" s="15" t="s">
        <v>984</v>
      </c>
      <c r="E35" s="17"/>
      <c r="F35" s="16" t="s">
        <v>183</v>
      </c>
      <c r="G35" s="17">
        <v>4</v>
      </c>
      <c r="H35" s="17" t="str">
        <f t="shared" si="0"/>
        <v>text</v>
      </c>
      <c r="I35" s="17">
        <f t="shared" si="1"/>
        <v>13</v>
      </c>
      <c r="J35" s="18"/>
      <c r="K35" s="21"/>
      <c r="L35" s="19"/>
      <c r="M35" s="20"/>
      <c r="P35" s="6"/>
      <c r="Q35" s="6"/>
      <c r="R35" s="6"/>
      <c r="S35" s="6" t="str">
        <f t="shared" ref="S35:S44" si="17">IF(B35&lt;&gt;1,","&amp;D35,D35)</f>
        <v>,shushoku_code9</v>
      </c>
      <c r="T35" s="6" t="str">
        <f t="shared" ref="T35:T44" si="18">UPPER(H35)</f>
        <v>TEXT</v>
      </c>
      <c r="U35" s="6" t="str">
        <f t="shared" ref="U35:U44" si="19">IF(K35&lt;&gt;"","default "&amp;IF(H35="text","'"&amp;K35&amp;"'",K35),"")</f>
        <v/>
      </c>
      <c r="V35" s="6" t="str">
        <f t="shared" ref="V35:V44" si="20">IF(L35="○","NOT NULL","")</f>
        <v/>
      </c>
      <c r="W35" s="6" t="str">
        <f t="shared" ref="W35:W44" si="21">"-- "&amp;C35</f>
        <v>-- 修飾語コード9</v>
      </c>
      <c r="X35" s="6"/>
      <c r="AF35" s="42"/>
      <c r="AG35" s="42"/>
      <c r="AH35" s="42"/>
      <c r="AK35" s="22" t="str">
        <f t="shared" si="11"/>
        <v>,shushoku_code9</v>
      </c>
      <c r="AP35" s="22" t="str">
        <f t="shared" si="5"/>
        <v>,d.shushoku_code9</v>
      </c>
      <c r="AU35" s="22" t="str">
        <f t="shared" si="6"/>
        <v>,d.shushoku_code9</v>
      </c>
    </row>
    <row r="36" spans="1:47" s="22" customFormat="1">
      <c r="A36" s="6"/>
      <c r="B36" s="14">
        <f>ROW()-13</f>
        <v>23</v>
      </c>
      <c r="C36" s="25" t="s">
        <v>985</v>
      </c>
      <c r="D36" s="25" t="s">
        <v>986</v>
      </c>
      <c r="E36" s="16"/>
      <c r="F36" s="16" t="s">
        <v>183</v>
      </c>
      <c r="G36" s="16">
        <v>4</v>
      </c>
      <c r="H36" s="17" t="str">
        <f t="shared" si="0"/>
        <v>text</v>
      </c>
      <c r="I36" s="17">
        <f t="shared" si="1"/>
        <v>13</v>
      </c>
      <c r="J36" s="26"/>
      <c r="K36" s="27"/>
      <c r="L36" s="28"/>
      <c r="M36" s="29"/>
      <c r="P36" s="6"/>
      <c r="Q36" s="6"/>
      <c r="R36" s="6"/>
      <c r="S36" s="6" t="str">
        <f t="shared" si="17"/>
        <v>,shushoku_code10</v>
      </c>
      <c r="T36" s="6" t="str">
        <f t="shared" si="18"/>
        <v>TEXT</v>
      </c>
      <c r="U36" s="6" t="str">
        <f t="shared" si="19"/>
        <v/>
      </c>
      <c r="V36" s="6" t="str">
        <f t="shared" si="20"/>
        <v/>
      </c>
      <c r="W36" s="6" t="str">
        <f t="shared" si="21"/>
        <v>-- 修飾語コード10</v>
      </c>
      <c r="X36" s="6"/>
      <c r="AF36" s="42"/>
      <c r="AG36" s="42"/>
      <c r="AH36" s="42"/>
      <c r="AK36" s="22" t="str">
        <f t="shared" si="11"/>
        <v>,shushoku_code10</v>
      </c>
      <c r="AP36" s="22" t="str">
        <f t="shared" si="5"/>
        <v>,d.shushoku_code10</v>
      </c>
      <c r="AU36" s="22" t="str">
        <f t="shared" si="6"/>
        <v>,d.shushoku_code10</v>
      </c>
    </row>
    <row r="37" spans="1:47" s="22" customFormat="1">
      <c r="A37" s="6"/>
      <c r="B37" s="14">
        <f t="shared" si="7"/>
        <v>24</v>
      </c>
      <c r="C37" s="15" t="s">
        <v>987</v>
      </c>
      <c r="D37" s="15" t="s">
        <v>988</v>
      </c>
      <c r="E37" s="17"/>
      <c r="F37" s="16" t="s">
        <v>183</v>
      </c>
      <c r="G37" s="17">
        <v>4</v>
      </c>
      <c r="H37" s="17" t="str">
        <f t="shared" si="0"/>
        <v>text</v>
      </c>
      <c r="I37" s="17">
        <f t="shared" si="1"/>
        <v>13</v>
      </c>
      <c r="J37" s="18"/>
      <c r="K37" s="21"/>
      <c r="L37" s="19"/>
      <c r="M37" s="20"/>
      <c r="P37" s="6"/>
      <c r="Q37" s="6"/>
      <c r="R37" s="6"/>
      <c r="S37" s="6" t="str">
        <f t="shared" si="17"/>
        <v>,shushoku_code11</v>
      </c>
      <c r="T37" s="6" t="str">
        <f t="shared" si="18"/>
        <v>TEXT</v>
      </c>
      <c r="U37" s="6" t="str">
        <f t="shared" si="19"/>
        <v/>
      </c>
      <c r="V37" s="6" t="str">
        <f t="shared" si="20"/>
        <v/>
      </c>
      <c r="W37" s="6" t="str">
        <f t="shared" si="21"/>
        <v>-- 修飾語コード11</v>
      </c>
      <c r="X37" s="6"/>
      <c r="AF37" s="42"/>
      <c r="AG37" s="42"/>
      <c r="AH37" s="42"/>
      <c r="AK37" s="22" t="str">
        <f t="shared" si="11"/>
        <v>,shushoku_code11</v>
      </c>
      <c r="AP37" s="22" t="str">
        <f t="shared" si="5"/>
        <v>,d.shushoku_code11</v>
      </c>
      <c r="AU37" s="22" t="str">
        <f t="shared" si="6"/>
        <v>,d.shushoku_code11</v>
      </c>
    </row>
    <row r="38" spans="1:47" s="22" customFormat="1">
      <c r="A38" s="6"/>
      <c r="B38" s="14">
        <f>ROW()-13</f>
        <v>25</v>
      </c>
      <c r="C38" s="25" t="s">
        <v>989</v>
      </c>
      <c r="D38" s="25" t="s">
        <v>990</v>
      </c>
      <c r="E38" s="16"/>
      <c r="F38" s="16" t="s">
        <v>183</v>
      </c>
      <c r="G38" s="16">
        <v>4</v>
      </c>
      <c r="H38" s="17" t="str">
        <f t="shared" si="0"/>
        <v>text</v>
      </c>
      <c r="I38" s="17">
        <f t="shared" si="1"/>
        <v>13</v>
      </c>
      <c r="J38" s="26"/>
      <c r="K38" s="27"/>
      <c r="L38" s="28"/>
      <c r="M38" s="29"/>
      <c r="P38" s="6"/>
      <c r="Q38" s="6"/>
      <c r="R38" s="6"/>
      <c r="S38" s="6" t="str">
        <f t="shared" si="17"/>
        <v>,shushoku_code12</v>
      </c>
      <c r="T38" s="6" t="str">
        <f t="shared" si="18"/>
        <v>TEXT</v>
      </c>
      <c r="U38" s="6" t="str">
        <f t="shared" si="19"/>
        <v/>
      </c>
      <c r="V38" s="6" t="str">
        <f t="shared" si="20"/>
        <v/>
      </c>
      <c r="W38" s="6" t="str">
        <f t="shared" si="21"/>
        <v>-- 修飾語コード12</v>
      </c>
      <c r="X38" s="6"/>
      <c r="AF38" s="42"/>
      <c r="AG38" s="42"/>
      <c r="AH38" s="42"/>
      <c r="AK38" s="22" t="str">
        <f t="shared" si="11"/>
        <v>,shushoku_code12</v>
      </c>
      <c r="AP38" s="22" t="str">
        <f t="shared" si="5"/>
        <v>,d.shushoku_code12</v>
      </c>
      <c r="AU38" s="22" t="str">
        <f t="shared" si="6"/>
        <v>,d.shushoku_code12</v>
      </c>
    </row>
    <row r="39" spans="1:47" s="22" customFormat="1">
      <c r="A39" s="6"/>
      <c r="B39" s="14">
        <f t="shared" si="7"/>
        <v>26</v>
      </c>
      <c r="C39" s="15" t="s">
        <v>991</v>
      </c>
      <c r="D39" s="15" t="s">
        <v>992</v>
      </c>
      <c r="E39" s="17"/>
      <c r="F39" s="16" t="s">
        <v>183</v>
      </c>
      <c r="G39" s="17">
        <v>4</v>
      </c>
      <c r="H39" s="17" t="str">
        <f t="shared" si="0"/>
        <v>text</v>
      </c>
      <c r="I39" s="17">
        <f t="shared" si="1"/>
        <v>13</v>
      </c>
      <c r="J39" s="18"/>
      <c r="K39" s="21"/>
      <c r="L39" s="19"/>
      <c r="M39" s="20"/>
      <c r="P39" s="6"/>
      <c r="Q39" s="6"/>
      <c r="R39" s="6"/>
      <c r="S39" s="6" t="str">
        <f t="shared" si="17"/>
        <v>,shushoku_code13</v>
      </c>
      <c r="T39" s="6" t="str">
        <f t="shared" si="18"/>
        <v>TEXT</v>
      </c>
      <c r="U39" s="6" t="str">
        <f t="shared" si="19"/>
        <v/>
      </c>
      <c r="V39" s="6" t="str">
        <f t="shared" si="20"/>
        <v/>
      </c>
      <c r="W39" s="6" t="str">
        <f t="shared" si="21"/>
        <v>-- 修飾語コード13</v>
      </c>
      <c r="X39" s="6"/>
      <c r="AF39" s="42"/>
      <c r="AG39" s="42"/>
      <c r="AH39" s="42"/>
      <c r="AK39" s="22" t="str">
        <f t="shared" si="11"/>
        <v>,shushoku_code13</v>
      </c>
      <c r="AP39" s="22" t="str">
        <f t="shared" si="5"/>
        <v>,d.shushoku_code13</v>
      </c>
      <c r="AU39" s="22" t="str">
        <f t="shared" si="6"/>
        <v>,d.shushoku_code13</v>
      </c>
    </row>
    <row r="40" spans="1:47" s="22" customFormat="1">
      <c r="A40" s="6"/>
      <c r="B40" s="14">
        <f t="shared" si="7"/>
        <v>27</v>
      </c>
      <c r="C40" s="15" t="s">
        <v>993</v>
      </c>
      <c r="D40" s="15" t="s">
        <v>994</v>
      </c>
      <c r="E40" s="17"/>
      <c r="F40" s="16" t="s">
        <v>183</v>
      </c>
      <c r="G40" s="17">
        <v>4</v>
      </c>
      <c r="H40" s="17" t="str">
        <f t="shared" si="0"/>
        <v>text</v>
      </c>
      <c r="I40" s="17">
        <f t="shared" si="1"/>
        <v>13</v>
      </c>
      <c r="J40" s="18"/>
      <c r="K40" s="21"/>
      <c r="L40" s="19"/>
      <c r="M40" s="20"/>
      <c r="P40" s="6"/>
      <c r="Q40" s="6"/>
      <c r="R40" s="6"/>
      <c r="S40" s="6" t="str">
        <f t="shared" si="17"/>
        <v>,shushoku_code14</v>
      </c>
      <c r="T40" s="6" t="str">
        <f t="shared" si="18"/>
        <v>TEXT</v>
      </c>
      <c r="U40" s="6" t="str">
        <f t="shared" si="19"/>
        <v/>
      </c>
      <c r="V40" s="6" t="str">
        <f t="shared" si="20"/>
        <v/>
      </c>
      <c r="W40" s="6" t="str">
        <f t="shared" si="21"/>
        <v>-- 修飾語コード14</v>
      </c>
      <c r="X40" s="6"/>
      <c r="AF40" s="42"/>
      <c r="AG40" s="42"/>
      <c r="AH40" s="42"/>
      <c r="AK40" s="22" t="str">
        <f t="shared" si="11"/>
        <v>,shushoku_code14</v>
      </c>
      <c r="AP40" s="22" t="str">
        <f t="shared" si="5"/>
        <v>,d.shushoku_code14</v>
      </c>
      <c r="AU40" s="22" t="str">
        <f t="shared" si="6"/>
        <v>,d.shushoku_code14</v>
      </c>
    </row>
    <row r="41" spans="1:47" s="22" customFormat="1">
      <c r="A41" s="6"/>
      <c r="B41" s="14">
        <f t="shared" si="7"/>
        <v>28</v>
      </c>
      <c r="C41" s="25" t="s">
        <v>995</v>
      </c>
      <c r="D41" s="25" t="s">
        <v>996</v>
      </c>
      <c r="E41" s="16"/>
      <c r="F41" s="16" t="s">
        <v>183</v>
      </c>
      <c r="G41" s="16">
        <v>4</v>
      </c>
      <c r="H41" s="17" t="str">
        <f t="shared" si="0"/>
        <v>text</v>
      </c>
      <c r="I41" s="17">
        <f t="shared" si="1"/>
        <v>13</v>
      </c>
      <c r="J41" s="26"/>
      <c r="K41" s="27"/>
      <c r="L41" s="28"/>
      <c r="M41" s="29"/>
      <c r="P41" s="6"/>
      <c r="Q41" s="6"/>
      <c r="R41" s="6"/>
      <c r="S41" s="6" t="str">
        <f t="shared" si="17"/>
        <v>,shushoku_code15</v>
      </c>
      <c r="T41" s="6" t="str">
        <f t="shared" si="18"/>
        <v>TEXT</v>
      </c>
      <c r="U41" s="6" t="str">
        <f t="shared" si="19"/>
        <v/>
      </c>
      <c r="V41" s="6" t="str">
        <f t="shared" si="20"/>
        <v/>
      </c>
      <c r="W41" s="6" t="str">
        <f t="shared" si="21"/>
        <v>-- 修飾語コード15</v>
      </c>
      <c r="X41" s="6"/>
      <c r="AF41" s="42"/>
      <c r="AG41" s="42"/>
      <c r="AH41" s="42"/>
      <c r="AK41" s="22" t="str">
        <f t="shared" si="11"/>
        <v>,shushoku_code15</v>
      </c>
      <c r="AP41" s="22" t="str">
        <f t="shared" si="5"/>
        <v>,d.shushoku_code15</v>
      </c>
      <c r="AU41" s="22" t="str">
        <f t="shared" si="6"/>
        <v>,d.shushoku_code15</v>
      </c>
    </row>
    <row r="42" spans="1:47" s="22" customFormat="1">
      <c r="A42" s="6"/>
      <c r="B42" s="14">
        <f t="shared" si="7"/>
        <v>29</v>
      </c>
      <c r="C42" s="15" t="s">
        <v>997</v>
      </c>
      <c r="D42" s="15" t="s">
        <v>998</v>
      </c>
      <c r="E42" s="17"/>
      <c r="F42" s="16" t="s">
        <v>183</v>
      </c>
      <c r="G42" s="17">
        <v>4</v>
      </c>
      <c r="H42" s="17" t="str">
        <f t="shared" si="0"/>
        <v>text</v>
      </c>
      <c r="I42" s="17">
        <f t="shared" si="1"/>
        <v>13</v>
      </c>
      <c r="J42" s="18"/>
      <c r="K42" s="21"/>
      <c r="L42" s="19"/>
      <c r="M42" s="20"/>
      <c r="P42" s="6"/>
      <c r="Q42" s="6"/>
      <c r="R42" s="6"/>
      <c r="S42" s="6" t="str">
        <f t="shared" si="17"/>
        <v>,shushoku_code16</v>
      </c>
      <c r="T42" s="6" t="str">
        <f t="shared" si="18"/>
        <v>TEXT</v>
      </c>
      <c r="U42" s="6" t="str">
        <f t="shared" si="19"/>
        <v/>
      </c>
      <c r="V42" s="6" t="str">
        <f t="shared" si="20"/>
        <v/>
      </c>
      <c r="W42" s="6" t="str">
        <f t="shared" si="21"/>
        <v>-- 修飾語コード16</v>
      </c>
      <c r="X42" s="6"/>
      <c r="AF42" s="42"/>
      <c r="AG42" s="42"/>
      <c r="AH42" s="42"/>
      <c r="AK42" s="22" t="str">
        <f t="shared" si="11"/>
        <v>,shushoku_code16</v>
      </c>
      <c r="AP42" s="22" t="str">
        <f t="shared" si="5"/>
        <v>,d.shushoku_code16</v>
      </c>
      <c r="AU42" s="22" t="str">
        <f t="shared" si="6"/>
        <v>,d.shushoku_code16</v>
      </c>
    </row>
    <row r="43" spans="1:47" s="22" customFormat="1">
      <c r="A43" s="6"/>
      <c r="B43" s="14">
        <f t="shared" si="7"/>
        <v>30</v>
      </c>
      <c r="C43" s="15" t="s">
        <v>999</v>
      </c>
      <c r="D43" s="15" t="s">
        <v>1000</v>
      </c>
      <c r="E43" s="17"/>
      <c r="F43" s="16" t="s">
        <v>183</v>
      </c>
      <c r="G43" s="17">
        <v>4</v>
      </c>
      <c r="H43" s="17" t="str">
        <f t="shared" si="0"/>
        <v>text</v>
      </c>
      <c r="I43" s="17">
        <f t="shared" si="1"/>
        <v>13</v>
      </c>
      <c r="J43" s="18"/>
      <c r="K43" s="21"/>
      <c r="L43" s="19"/>
      <c r="M43" s="20"/>
      <c r="P43" s="6"/>
      <c r="Q43" s="6"/>
      <c r="R43" s="6"/>
      <c r="S43" s="6" t="str">
        <f t="shared" si="17"/>
        <v>,shushoku_code17</v>
      </c>
      <c r="T43" s="6" t="str">
        <f t="shared" si="18"/>
        <v>TEXT</v>
      </c>
      <c r="U43" s="6" t="str">
        <f t="shared" si="19"/>
        <v/>
      </c>
      <c r="V43" s="6" t="str">
        <f t="shared" si="20"/>
        <v/>
      </c>
      <c r="W43" s="6" t="str">
        <f t="shared" si="21"/>
        <v>-- 修飾語コード17</v>
      </c>
      <c r="X43" s="6"/>
      <c r="AF43" s="42"/>
      <c r="AG43" s="42"/>
      <c r="AH43" s="42"/>
      <c r="AK43" s="22" t="str">
        <f t="shared" si="11"/>
        <v>,shushoku_code17</v>
      </c>
      <c r="AP43" s="22" t="str">
        <f t="shared" si="5"/>
        <v>,d.shushoku_code17</v>
      </c>
      <c r="AU43" s="22" t="str">
        <f t="shared" si="6"/>
        <v>,d.shushoku_code17</v>
      </c>
    </row>
    <row r="44" spans="1:47" s="22" customFormat="1">
      <c r="A44" s="6"/>
      <c r="B44" s="14">
        <f t="shared" si="7"/>
        <v>31</v>
      </c>
      <c r="C44" s="25" t="s">
        <v>1001</v>
      </c>
      <c r="D44" s="25" t="s">
        <v>1002</v>
      </c>
      <c r="E44" s="16"/>
      <c r="F44" s="16" t="s">
        <v>183</v>
      </c>
      <c r="G44" s="16">
        <v>4</v>
      </c>
      <c r="H44" s="17" t="str">
        <f t="shared" si="0"/>
        <v>text</v>
      </c>
      <c r="I44" s="17">
        <f t="shared" si="1"/>
        <v>13</v>
      </c>
      <c r="J44" s="26"/>
      <c r="K44" s="27"/>
      <c r="L44" s="28"/>
      <c r="M44" s="29"/>
      <c r="P44" s="6"/>
      <c r="Q44" s="6"/>
      <c r="R44" s="6"/>
      <c r="S44" s="6" t="str">
        <f t="shared" si="17"/>
        <v>,shushoku_code18</v>
      </c>
      <c r="T44" s="6" t="str">
        <f t="shared" si="18"/>
        <v>TEXT</v>
      </c>
      <c r="U44" s="6" t="str">
        <f t="shared" si="19"/>
        <v/>
      </c>
      <c r="V44" s="6" t="str">
        <f t="shared" si="20"/>
        <v/>
      </c>
      <c r="W44" s="6" t="str">
        <f t="shared" si="21"/>
        <v>-- 修飾語コード18</v>
      </c>
      <c r="X44" s="6"/>
      <c r="AF44" s="42"/>
      <c r="AG44" s="42"/>
      <c r="AH44" s="42"/>
      <c r="AK44" s="22" t="str">
        <f t="shared" si="11"/>
        <v>,shushoku_code18</v>
      </c>
      <c r="AP44" s="22" t="str">
        <f t="shared" si="5"/>
        <v>,d.shushoku_code18</v>
      </c>
      <c r="AU44" s="22" t="str">
        <f t="shared" si="6"/>
        <v>,d.shushoku_code18</v>
      </c>
    </row>
    <row r="45" spans="1:47" s="22" customFormat="1">
      <c r="A45" s="6"/>
      <c r="B45" s="14">
        <f t="shared" si="7"/>
        <v>32</v>
      </c>
      <c r="C45" s="15" t="s">
        <v>1003</v>
      </c>
      <c r="D45" s="15" t="s">
        <v>1004</v>
      </c>
      <c r="E45" s="17"/>
      <c r="F45" s="16" t="s">
        <v>183</v>
      </c>
      <c r="G45" s="17">
        <v>4</v>
      </c>
      <c r="H45" s="17" t="str">
        <f t="shared" si="0"/>
        <v>text</v>
      </c>
      <c r="I45" s="17">
        <f t="shared" si="1"/>
        <v>13</v>
      </c>
      <c r="J45" s="18"/>
      <c r="K45" s="21"/>
      <c r="L45" s="19"/>
      <c r="M45" s="20"/>
      <c r="P45" s="6"/>
      <c r="Q45" s="6"/>
      <c r="R45" s="6"/>
      <c r="S45" s="6" t="str">
        <f t="shared" si="8"/>
        <v>,shushoku_code19</v>
      </c>
      <c r="T45" s="6" t="str">
        <f t="shared" si="9"/>
        <v>TEXT</v>
      </c>
      <c r="U45" s="6" t="str">
        <f t="shared" si="10"/>
        <v/>
      </c>
      <c r="V45" s="6" t="str">
        <f t="shared" si="2"/>
        <v/>
      </c>
      <c r="W45" s="6" t="str">
        <f t="shared" si="3"/>
        <v>-- 修飾語コード19</v>
      </c>
      <c r="X45" s="6"/>
      <c r="AF45" s="42"/>
      <c r="AG45" s="42"/>
      <c r="AH45" s="42"/>
      <c r="AK45" s="22" t="str">
        <f t="shared" si="11"/>
        <v>,shushoku_code19</v>
      </c>
      <c r="AP45" s="22" t="str">
        <f t="shared" si="5"/>
        <v>,d.shushoku_code19</v>
      </c>
      <c r="AU45" s="22" t="str">
        <f t="shared" si="6"/>
        <v>,d.shushoku_code19</v>
      </c>
    </row>
    <row r="46" spans="1:47" s="22" customFormat="1">
      <c r="A46" s="6"/>
      <c r="B46" s="14">
        <f>ROW()-13</f>
        <v>33</v>
      </c>
      <c r="C46" s="25" t="s">
        <v>1005</v>
      </c>
      <c r="D46" s="25" t="s">
        <v>1006</v>
      </c>
      <c r="E46" s="16"/>
      <c r="F46" s="16" t="s">
        <v>183</v>
      </c>
      <c r="G46" s="16">
        <v>4</v>
      </c>
      <c r="H46" s="17" t="str">
        <f t="shared" si="0"/>
        <v>text</v>
      </c>
      <c r="I46" s="17">
        <f t="shared" si="1"/>
        <v>13</v>
      </c>
      <c r="J46" s="26"/>
      <c r="K46" s="27"/>
      <c r="L46" s="28"/>
      <c r="M46" s="29"/>
      <c r="P46" s="6"/>
      <c r="Q46" s="6"/>
      <c r="R46" s="6"/>
      <c r="S46" s="6" t="str">
        <f t="shared" si="8"/>
        <v>,shushoku_code20</v>
      </c>
      <c r="T46" s="6" t="str">
        <f t="shared" si="9"/>
        <v>TEXT</v>
      </c>
      <c r="U46" s="6" t="str">
        <f t="shared" si="10"/>
        <v/>
      </c>
      <c r="V46" s="6" t="str">
        <f t="shared" si="2"/>
        <v/>
      </c>
      <c r="W46" s="6" t="str">
        <f t="shared" si="3"/>
        <v>-- 修飾語コード20</v>
      </c>
      <c r="X46" s="6"/>
      <c r="AF46" s="42"/>
      <c r="AG46" s="42"/>
      <c r="AH46" s="42"/>
      <c r="AK46" s="22" t="str">
        <f t="shared" si="11"/>
        <v>,shushoku_code20</v>
      </c>
      <c r="AP46" s="22" t="str">
        <f t="shared" si="5"/>
        <v>,d.shushoku_code20</v>
      </c>
      <c r="AU46" s="22" t="str">
        <f t="shared" si="6"/>
        <v>,d.shushoku_code20</v>
      </c>
    </row>
    <row r="47" spans="1:47" s="22" customFormat="1">
      <c r="A47" s="6"/>
      <c r="B47" s="14">
        <f t="shared" si="7"/>
        <v>34</v>
      </c>
      <c r="C47" s="15" t="s">
        <v>1007</v>
      </c>
      <c r="D47" s="15" t="s">
        <v>1008</v>
      </c>
      <c r="E47" s="17"/>
      <c r="F47" s="16" t="s">
        <v>183</v>
      </c>
      <c r="G47" s="17">
        <v>20</v>
      </c>
      <c r="H47" s="17" t="str">
        <f t="shared" si="0"/>
        <v>text</v>
      </c>
      <c r="I47" s="17">
        <f t="shared" si="1"/>
        <v>61</v>
      </c>
      <c r="J47" s="18"/>
      <c r="K47" s="21"/>
      <c r="L47" s="19"/>
      <c r="M47" s="20"/>
      <c r="P47" s="6"/>
      <c r="Q47" s="6"/>
      <c r="R47" s="6"/>
      <c r="S47" s="6" t="str">
        <f t="shared" si="8"/>
        <v>,shobyo_name</v>
      </c>
      <c r="T47" s="6" t="str">
        <f t="shared" si="9"/>
        <v>TEXT</v>
      </c>
      <c r="U47" s="6" t="str">
        <f t="shared" si="10"/>
        <v/>
      </c>
      <c r="V47" s="6" t="str">
        <f t="shared" si="2"/>
        <v/>
      </c>
      <c r="W47" s="6" t="str">
        <f t="shared" si="3"/>
        <v>-- 傷病名称</v>
      </c>
      <c r="X47" s="6"/>
      <c r="AF47" s="42"/>
      <c r="AG47" s="42"/>
      <c r="AH47" s="42"/>
      <c r="AK47" s="22" t="str">
        <f t="shared" si="11"/>
        <v>,shobyo_name</v>
      </c>
      <c r="AP47" s="22" t="str">
        <f t="shared" si="5"/>
        <v>,d.shobyo_name</v>
      </c>
      <c r="AU47" s="22" t="str">
        <f t="shared" si="6"/>
        <v>,d.shobyo_name</v>
      </c>
    </row>
    <row r="48" spans="1:47" s="22" customFormat="1">
      <c r="A48" s="6"/>
      <c r="B48" s="14">
        <f t="shared" si="7"/>
        <v>35</v>
      </c>
      <c r="C48" s="15" t="s">
        <v>648</v>
      </c>
      <c r="D48" s="15" t="s">
        <v>1114</v>
      </c>
      <c r="E48" s="17"/>
      <c r="F48" s="16" t="s">
        <v>183</v>
      </c>
      <c r="G48" s="17">
        <v>5</v>
      </c>
      <c r="H48" s="17" t="str">
        <f t="shared" si="0"/>
        <v>text</v>
      </c>
      <c r="I48" s="17">
        <f t="shared" si="1"/>
        <v>16</v>
      </c>
      <c r="J48" s="18"/>
      <c r="K48" s="21"/>
      <c r="L48" s="19"/>
      <c r="M48" s="20"/>
      <c r="P48" s="6"/>
      <c r="Q48" s="6"/>
      <c r="R48" s="6"/>
      <c r="S48" s="6" t="str">
        <f t="shared" si="8"/>
        <v>,icd10_code</v>
      </c>
      <c r="T48" s="6" t="str">
        <f t="shared" si="9"/>
        <v>TEXT</v>
      </c>
      <c r="U48" s="6" t="str">
        <f t="shared" si="10"/>
        <v/>
      </c>
      <c r="V48" s="6" t="str">
        <f t="shared" si="2"/>
        <v/>
      </c>
      <c r="W48" s="6" t="str">
        <f t="shared" si="3"/>
        <v>-- ICD10コード</v>
      </c>
      <c r="X48" s="6"/>
      <c r="AF48" s="42"/>
      <c r="AG48" s="42"/>
      <c r="AH48" s="42"/>
      <c r="AK48" s="22" t="str">
        <f t="shared" si="11"/>
        <v>,icd10_code</v>
      </c>
      <c r="AP48" s="22" t="str">
        <f t="shared" si="5"/>
        <v>,d.icd10_code</v>
      </c>
      <c r="AU48" s="22" t="str">
        <f t="shared" si="6"/>
        <v>,d.icd10_code</v>
      </c>
    </row>
    <row r="49" spans="1:47" s="22" customFormat="1">
      <c r="A49" s="6"/>
      <c r="B49" s="14">
        <f t="shared" si="7"/>
        <v>36</v>
      </c>
      <c r="C49" s="25" t="s">
        <v>1115</v>
      </c>
      <c r="D49" s="25" t="s">
        <v>1116</v>
      </c>
      <c r="E49" s="16"/>
      <c r="F49" s="16" t="s">
        <v>183</v>
      </c>
      <c r="G49" s="16">
        <v>2</v>
      </c>
      <c r="H49" s="17" t="str">
        <f t="shared" si="0"/>
        <v>text</v>
      </c>
      <c r="I49" s="17">
        <f t="shared" si="1"/>
        <v>7</v>
      </c>
      <c r="J49" s="26"/>
      <c r="K49" s="27"/>
      <c r="L49" s="28"/>
      <c r="M49" s="29"/>
      <c r="P49" s="6"/>
      <c r="Q49" s="6"/>
      <c r="R49" s="6"/>
      <c r="S49" s="6" t="str">
        <f t="shared" ref="S49" si="22">IF(B49&lt;&gt;1,","&amp;D49,D49)</f>
        <v>,shobyo_kubun</v>
      </c>
      <c r="T49" s="6" t="str">
        <f t="shared" ref="T49" si="23">UPPER(H49)</f>
        <v>TEXT</v>
      </c>
      <c r="U49" s="6" t="str">
        <f t="shared" ref="U49" si="24">IF(K49&lt;&gt;"","default "&amp;IF(H49="text","'"&amp;K49&amp;"'",K49),"")</f>
        <v/>
      </c>
      <c r="V49" s="6" t="str">
        <f t="shared" ref="V49" si="25">IF(L49="○","NOT NULL","")</f>
        <v/>
      </c>
      <c r="W49" s="6" t="str">
        <f t="shared" ref="W49" si="26">"-- "&amp;C49</f>
        <v>-- 傷病名区分</v>
      </c>
      <c r="X49" s="6"/>
      <c r="AF49" s="42"/>
      <c r="AG49" s="42"/>
      <c r="AH49" s="42"/>
      <c r="AK49" s="22" t="str">
        <f t="shared" si="11"/>
        <v>,shobyo_kubun</v>
      </c>
      <c r="AP49" s="22" t="str">
        <f t="shared" si="5"/>
        <v>,d.shobyo_kubun</v>
      </c>
      <c r="AU49" s="22" t="str">
        <f t="shared" si="6"/>
        <v>,d.shobyo_kubun</v>
      </c>
    </row>
    <row r="50" spans="1:47" s="22" customFormat="1">
      <c r="A50" s="6"/>
      <c r="B50" s="14">
        <f t="shared" si="7"/>
        <v>37</v>
      </c>
      <c r="C50" s="25" t="s">
        <v>1108</v>
      </c>
      <c r="D50" s="25" t="s">
        <v>1109</v>
      </c>
      <c r="E50" s="16"/>
      <c r="F50" s="16" t="s">
        <v>183</v>
      </c>
      <c r="G50" s="16">
        <v>1</v>
      </c>
      <c r="H50" s="17" t="str">
        <f t="shared" si="0"/>
        <v>text</v>
      </c>
      <c r="I50" s="17">
        <f t="shared" si="1"/>
        <v>4</v>
      </c>
      <c r="J50" s="26"/>
      <c r="K50" s="27"/>
      <c r="L50" s="28"/>
      <c r="M50" s="29"/>
      <c r="P50" s="6"/>
      <c r="Q50" s="6"/>
      <c r="R50" s="6"/>
      <c r="S50" s="6" t="str">
        <f t="shared" si="8"/>
        <v>,death_cause</v>
      </c>
      <c r="T50" s="6" t="str">
        <f t="shared" si="9"/>
        <v>TEXT</v>
      </c>
      <c r="U50" s="6" t="str">
        <f t="shared" si="10"/>
        <v/>
      </c>
      <c r="V50" s="6" t="str">
        <f t="shared" si="2"/>
        <v/>
      </c>
      <c r="W50" s="6" t="str">
        <f t="shared" si="3"/>
        <v>-- 死因</v>
      </c>
      <c r="X50" s="6"/>
      <c r="AF50" s="42"/>
      <c r="AG50" s="42"/>
      <c r="AH50" s="42"/>
      <c r="AK50" s="22" t="str">
        <f t="shared" si="11"/>
        <v>,death_cause</v>
      </c>
      <c r="AP50" s="22" t="str">
        <f t="shared" si="5"/>
        <v>,d.death_cause</v>
      </c>
      <c r="AU50" s="22" t="str">
        <f t="shared" si="6"/>
        <v>,d.death_cause</v>
      </c>
    </row>
    <row r="51" spans="1:47" s="22" customFormat="1" ht="18.75" customHeight="1" thickBot="1">
      <c r="A51" s="6"/>
      <c r="B51" s="30">
        <f>ROW()-13</f>
        <v>38</v>
      </c>
      <c r="C51" s="31" t="s">
        <v>1011</v>
      </c>
      <c r="D51" s="31" t="s">
        <v>1012</v>
      </c>
      <c r="E51" s="23"/>
      <c r="F51" s="23" t="s">
        <v>183</v>
      </c>
      <c r="G51" s="23">
        <v>20</v>
      </c>
      <c r="H51" s="23" t="str">
        <f t="shared" si="0"/>
        <v>text</v>
      </c>
      <c r="I51" s="23">
        <f t="shared" si="1"/>
        <v>61</v>
      </c>
      <c r="J51" s="32"/>
      <c r="K51" s="33"/>
      <c r="L51" s="34"/>
      <c r="M51" s="35"/>
      <c r="P51" s="6"/>
      <c r="Q51" s="6"/>
      <c r="R51" s="6"/>
      <c r="S51" s="6" t="str">
        <f t="shared" si="8"/>
        <v>,hosoku_comment</v>
      </c>
      <c r="T51" s="6" t="str">
        <f t="shared" si="9"/>
        <v>TEXT</v>
      </c>
      <c r="U51" s="6" t="str">
        <f t="shared" si="10"/>
        <v/>
      </c>
      <c r="V51" s="6" t="str">
        <f t="shared" si="2"/>
        <v/>
      </c>
      <c r="W51" s="6" t="str">
        <f t="shared" si="3"/>
        <v>-- 補足コメント</v>
      </c>
      <c r="X51" s="6"/>
      <c r="AF51" s="42"/>
      <c r="AG51" s="42"/>
      <c r="AH51" s="42"/>
      <c r="AK51" s="22" t="str">
        <f t="shared" si="11"/>
        <v>,hosoku_comment</v>
      </c>
      <c r="AP51" s="22" t="str">
        <f t="shared" si="5"/>
        <v>,d.hosoku_comment</v>
      </c>
      <c r="AU51" s="22" t="str">
        <f t="shared" si="6"/>
        <v>,d.hosoku_comment</v>
      </c>
    </row>
    <row r="52" spans="1:47">
      <c r="P52" s="22"/>
      <c r="R52" s="6" t="s">
        <v>175</v>
      </c>
      <c r="Y52" s="22"/>
      <c r="Z52" s="22"/>
      <c r="AA52" s="22"/>
      <c r="AB52" s="22"/>
      <c r="AJ52" s="6" t="s">
        <v>476</v>
      </c>
      <c r="AO52" s="6" t="s">
        <v>476</v>
      </c>
      <c r="AT52" s="6" t="s">
        <v>476</v>
      </c>
    </row>
    <row r="53" spans="1:47">
      <c r="A53" s="22"/>
      <c r="P53" s="22"/>
      <c r="Y53" s="22"/>
      <c r="Z53" s="22"/>
      <c r="AA53" s="22"/>
      <c r="AB53" s="22"/>
      <c r="AK53" s="6" t="str">
        <f>AK$11&amp;"."&amp;SUBSTITUTE($D$8,"merge","dwh")</f>
        <v>milscm2.dwh_receiptd_sb</v>
      </c>
      <c r="AP53" s="6" t="str">
        <f>"(select * from "&amp;$AP$11&amp;"."&amp;SUBSTITUTE($D$8,"merge","dwh")&amp;" where facility_id = '%(facility_id)s') d "</f>
        <v xml:space="preserve">(select * from milscm22.dwh_receiptd_sb where facility_id = '%(facility_id)s') d </v>
      </c>
      <c r="AU53" s="6" t="str">
        <f>"(select * from "&amp;$AU$11&amp;"."&amp;SUBSTITUTE($D$8,"merge","dwh")&amp;" where facility_id = '%(facility_id)s') d "</f>
        <v xml:space="preserve">(select * from milscm12.dwh_receiptd_sb where facility_id = '%(facility_id)s') d </v>
      </c>
    </row>
    <row r="54" spans="1:47">
      <c r="A54" s="22"/>
      <c r="P54" s="22"/>
      <c r="Y54" s="22"/>
      <c r="Z54" s="22"/>
      <c r="AA54" s="22"/>
      <c r="AB54" s="22"/>
      <c r="AJ54" s="6" t="s">
        <v>2006</v>
      </c>
      <c r="AO54" s="6" t="s">
        <v>2006</v>
      </c>
      <c r="AT54" s="6" t="s">
        <v>2006</v>
      </c>
    </row>
    <row r="55" spans="1:47">
      <c r="A55" s="22"/>
      <c r="P55" s="22"/>
      <c r="Y55" s="22"/>
      <c r="Z55" s="22"/>
      <c r="AA55" s="22"/>
      <c r="AB55" s="22"/>
      <c r="AI55" s="6" t="s">
        <v>138</v>
      </c>
      <c r="AK55" s="6" t="str">
        <f>$AI55&amp;" = '%(facility_id)s'"</f>
        <v>facility_id = '%(facility_id)s'</v>
      </c>
      <c r="AP55" s="6" t="str">
        <f>"not exists ( select 1 from (select * from "&amp;"milscm4."&amp;$D$8&amp;" where facility_id = '%(facility_id)s') m where"</f>
        <v>not exists ( select 1 from (select * from milscm4.merge_receiptd_sb where facility_id = '%(facility_id)s') m where</v>
      </c>
      <c r="AU55" s="6" t="str">
        <f>"not exists ( select 1 from (select * from "&amp;"milscm4."&amp;$D$8&amp;" where facility_id = '%(facility_id)s') m where"</f>
        <v>not exists ( select 1 from (select * from milscm4.merge_receiptd_sb where facility_id = '%(facility_id)s') m where</v>
      </c>
    </row>
    <row r="56" spans="1:47">
      <c r="A56" s="22"/>
      <c r="P56" s="22"/>
      <c r="Y56" s="22"/>
      <c r="Z56" s="22"/>
      <c r="AA56" s="22"/>
      <c r="AB56" s="22"/>
      <c r="AJ56" s="6" t="s">
        <v>2007</v>
      </c>
      <c r="AN56" s="6" t="s">
        <v>138</v>
      </c>
      <c r="AP56" s="6" t="str">
        <f>"d."&amp;$AN56&amp;"=m."&amp;$AN56</f>
        <v>d.facility_id=m.facility_id</v>
      </c>
      <c r="AU56" s="6" t="str">
        <f>"d."&amp;$AN56&amp;"=m."&amp;$AN56</f>
        <v>d.facility_id=m.facility_id</v>
      </c>
    </row>
    <row r="57" spans="1:47">
      <c r="A57" s="22"/>
      <c r="P57" s="22"/>
      <c r="Y57" s="22"/>
      <c r="Z57" s="22"/>
      <c r="AA57" s="22"/>
      <c r="AB57" s="22"/>
      <c r="AN57" s="6" t="s">
        <v>814</v>
      </c>
      <c r="AP57" s="6" t="str">
        <f>"and d."&amp;$AN57&amp;"=m."&amp;$AN57</f>
        <v>and d.seikyu_ym=m.seikyu_ym</v>
      </c>
      <c r="AU57" s="6" t="str">
        <f>"and d."&amp;$AN57&amp;"=m."&amp;$AN57</f>
        <v>and d.seikyu_ym=m.seikyu_ym</v>
      </c>
    </row>
    <row r="58" spans="1:47">
      <c r="P58" s="22"/>
      <c r="Y58" s="22"/>
      <c r="Z58" s="22"/>
      <c r="AA58" s="22"/>
      <c r="AB58" s="22"/>
      <c r="AN58" s="6" t="s">
        <v>139</v>
      </c>
      <c r="AP58" s="6" t="str">
        <f t="shared" ref="AP58:AP61" si="27">"and d."&amp;$AN58&amp;"=m."&amp;$AN58</f>
        <v>and d.shinryo_ym=m.shinryo_ym</v>
      </c>
      <c r="AU58" s="6" t="str">
        <f t="shared" ref="AU58:AU61" si="28">"and d."&amp;$AN58&amp;"=m."&amp;$AN58</f>
        <v>and d.shinryo_ym=m.shinryo_ym</v>
      </c>
    </row>
    <row r="59" spans="1:47">
      <c r="P59" s="22"/>
      <c r="Y59" s="22"/>
      <c r="Z59" s="22"/>
      <c r="AA59" s="22"/>
      <c r="AB59" s="22"/>
      <c r="AN59" s="6" t="s">
        <v>816</v>
      </c>
      <c r="AP59" s="6" t="str">
        <f t="shared" si="27"/>
        <v>and d.shinsa_kikan=m.shinsa_kikan</v>
      </c>
      <c r="AU59" s="6" t="str">
        <f t="shared" si="28"/>
        <v>and d.shinsa_kikan=m.shinsa_kikan</v>
      </c>
    </row>
    <row r="60" spans="1:47">
      <c r="P60" s="22"/>
      <c r="Y60" s="22"/>
      <c r="Z60" s="22"/>
      <c r="AA60" s="22"/>
      <c r="AB60" s="22"/>
      <c r="AN60" s="6" t="s">
        <v>820</v>
      </c>
      <c r="AP60" s="6" t="str">
        <f t="shared" si="27"/>
        <v>and d.receipt_no=m.receipt_no</v>
      </c>
      <c r="AU60" s="6" t="str">
        <f t="shared" si="28"/>
        <v>and d.receipt_no=m.receipt_no</v>
      </c>
    </row>
    <row r="61" spans="1:47">
      <c r="P61" s="22"/>
      <c r="Y61" s="22"/>
      <c r="Z61" s="22"/>
      <c r="AA61" s="22"/>
      <c r="AB61" s="22"/>
      <c r="AN61" s="6" t="s">
        <v>822</v>
      </c>
      <c r="AP61" s="6" t="str">
        <f t="shared" si="27"/>
        <v>and d.gyo_no=m.gyo_no</v>
      </c>
      <c r="AU61" s="6" t="str">
        <f t="shared" si="28"/>
        <v>and d.gyo_no=m.gyo_no</v>
      </c>
    </row>
    <row r="62" spans="1:47">
      <c r="P62" s="22"/>
      <c r="Y62" s="22"/>
      <c r="Z62" s="22"/>
      <c r="AA62" s="22"/>
      <c r="AB62" s="22"/>
      <c r="AO62" s="6" t="s">
        <v>2022</v>
      </c>
      <c r="AT62" s="6" t="s">
        <v>2022</v>
      </c>
    </row>
    <row r="63" spans="1:47">
      <c r="P63" s="22"/>
      <c r="Y63" s="22"/>
      <c r="Z63" s="22"/>
      <c r="AA63" s="22"/>
      <c r="AB63" s="22"/>
    </row>
    <row r="64" spans="1:47">
      <c r="P64" s="22"/>
      <c r="Y64" s="22"/>
      <c r="Z64" s="22"/>
      <c r="AA64" s="22"/>
      <c r="AB64" s="22"/>
    </row>
    <row r="65" spans="16:28">
      <c r="P65" s="22"/>
      <c r="Y65" s="22"/>
      <c r="Z65" s="22"/>
      <c r="AA65" s="22"/>
      <c r="AB65" s="22"/>
    </row>
    <row r="66" spans="16:28">
      <c r="P66" s="22"/>
      <c r="Y66" s="22"/>
      <c r="Z66" s="22"/>
      <c r="AA66" s="22"/>
      <c r="AB66"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U66"/>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milscm4.merge_receiptd_sy</v>
      </c>
    </row>
    <row r="3" spans="1:47" ht="18" thickBot="1">
      <c r="B3" s="9"/>
      <c r="C3" s="9"/>
      <c r="D3" s="9"/>
      <c r="E3" s="9"/>
      <c r="F3" s="9"/>
      <c r="G3" s="9"/>
      <c r="H3" s="9"/>
      <c r="I3" s="9"/>
      <c r="J3" s="9"/>
      <c r="K3" s="9"/>
      <c r="L3" s="9"/>
      <c r="M3" s="10"/>
      <c r="N3" s="9"/>
      <c r="Q3" s="6" t="str">
        <f>"ADD CONSTRAINT "&amp;D$8&amp;"_pkey"</f>
        <v>ADD CONSTRAINT merge_receiptd_sy_pkey</v>
      </c>
    </row>
    <row r="4" spans="1:47">
      <c r="B4" s="177" t="s">
        <v>133</v>
      </c>
      <c r="C4" s="178"/>
      <c r="D4" s="179" t="str">
        <f>VLOOKUP(D7,エンティティ一覧!A1:'エンティティ一覧'!AQ10060,13,FALSE)</f>
        <v>ENT_C3_10</v>
      </c>
      <c r="E4" s="180"/>
      <c r="F4" s="180"/>
      <c r="G4" s="180"/>
      <c r="H4" s="180"/>
      <c r="I4" s="180"/>
      <c r="J4" s="180"/>
      <c r="K4" s="180"/>
      <c r="L4" s="180"/>
      <c r="M4" s="181"/>
      <c r="R4" s="6" t="s">
        <v>176</v>
      </c>
    </row>
    <row r="5" spans="1:47">
      <c r="B5" s="161" t="s">
        <v>112</v>
      </c>
      <c r="C5" s="162"/>
      <c r="D5" s="163" t="str">
        <f>VLOOKUP(D7,エンティティ一覧!A1:'エンティティ一覧'!AQ10060,2,FALSE)</f>
        <v>SA_C3</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結合テーブル_DPCレセプト</v>
      </c>
      <c r="E6" s="164"/>
      <c r="F6" s="164"/>
      <c r="G6" s="164"/>
      <c r="H6" s="164"/>
      <c r="I6" s="164"/>
      <c r="J6" s="164"/>
      <c r="K6" s="164"/>
      <c r="L6" s="164"/>
      <c r="M6" s="165"/>
      <c r="T6" s="6" t="s">
        <v>962</v>
      </c>
    </row>
    <row r="7" spans="1:47">
      <c r="B7" s="161" t="s">
        <v>114</v>
      </c>
      <c r="C7" s="162"/>
      <c r="D7" s="163" t="s">
        <v>1117</v>
      </c>
      <c r="E7" s="164"/>
      <c r="F7" s="164"/>
      <c r="G7" s="164"/>
      <c r="H7" s="164"/>
      <c r="I7" s="164"/>
      <c r="J7" s="164"/>
      <c r="K7" s="164"/>
      <c r="L7" s="164"/>
      <c r="M7" s="165"/>
      <c r="T7" s="6" t="s">
        <v>963</v>
      </c>
    </row>
    <row r="8" spans="1:47">
      <c r="B8" s="161" t="s">
        <v>115</v>
      </c>
      <c r="C8" s="162"/>
      <c r="D8" s="163" t="s">
        <v>1118</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二次利用DBのDPCレセプト_傷病名レコードテーブルについて、バックアップスキーマを含めて結合する。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milscm4.merge_receiptd_sy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milscm4.merge_receiptd_sy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milscm4.merge_receiptd_sy</v>
      </c>
      <c r="AF12" s="156" t="s">
        <v>480</v>
      </c>
      <c r="AG12" s="156"/>
      <c r="AH12" s="156"/>
      <c r="AJ12" s="6" t="str">
        <f>"INSERT INTO milscm4."&amp;$D$8</f>
        <v>INSERT INTO milscm4.merge_receiptd_sy</v>
      </c>
      <c r="AO12" s="6" t="str">
        <f>"INSERT INTO milscm4."&amp;$D$8</f>
        <v>INSERT INTO milscm4.merge_receiptd_sy</v>
      </c>
      <c r="AT12" s="6" t="str">
        <f>"INSERT INTO milscm4."&amp;$D$8</f>
        <v>INSERT INTO milscm4.merge_receiptd_sy</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51" si="0">IF(L14="○","NOT NULL","")</f>
        <v>NOT NULL</v>
      </c>
      <c r="W14" s="6" t="str">
        <f t="shared" ref="W14:W51" si="1">"-- "&amp;C14</f>
        <v>-- 取込年月</v>
      </c>
      <c r="X14" s="6"/>
      <c r="AF14" s="42"/>
      <c r="AG14" s="42"/>
      <c r="AH14" s="42"/>
      <c r="AK14" s="22" t="str">
        <f t="shared" ref="AK14:AK17" si="2">IF(CHOOSE(MATCH(AK$11,$AF$11:$AH$11,0),$AF14,$AG14,$AH14)="〇",IF($B14&lt;&gt;1,",Null","Null"),IF($B14&lt;&gt;1,","&amp;$D14,$D14))</f>
        <v>torikomi_ym</v>
      </c>
      <c r="AP14" s="22" t="str">
        <f t="shared" ref="AP14:AP51" si="3">IF(CHOOSE(MATCH(AP$11,$AF$11:$AH$11,0),$AF14,$AG14,$AH14)="〇",IF($B14&lt;&gt;1,",Null","Null"),IF($B14&lt;&gt;1,","&amp;"d."&amp;$D14,"d."&amp;$D14))</f>
        <v>d.torikomi_ym</v>
      </c>
      <c r="AU14" s="22" t="str">
        <f t="shared" ref="AU14:AU51" si="4">IF(CHOOSE(MATCH(AU$11,$AF$11:$AH$11,0),$AF14,$AG14,$AH14)="〇",IF($B14&lt;&gt;1,",Null","Null"),IF($B14&lt;&gt;1,","&amp;"d."&amp;$D14,"d."&amp;$D14))</f>
        <v>d.torikomi_ym</v>
      </c>
    </row>
    <row r="15" spans="1:47" s="22" customFormat="1">
      <c r="A15" s="6"/>
      <c r="B15" s="14">
        <f t="shared" ref="B15:B50" si="5">ROW()-13</f>
        <v>2</v>
      </c>
      <c r="C15" s="15" t="s">
        <v>162</v>
      </c>
      <c r="D15" s="15" t="s">
        <v>136</v>
      </c>
      <c r="E15" s="17"/>
      <c r="F15" s="16" t="s">
        <v>129</v>
      </c>
      <c r="G15" s="17">
        <v>10</v>
      </c>
      <c r="H15" s="17" t="str">
        <f t="shared" ref="H15:H51" si="6">IF(F15="フラグ","boolean",IF(F15="文字列","text",IF(F15="整数","integer",IF(F15="実数","numeric",""))))</f>
        <v>integer</v>
      </c>
      <c r="I15" s="17">
        <f t="shared" ref="I15:I51" si="7">IF(H15="boolean",1,IF(H15="text",IF(G15&lt;=126,1+(G15*3),4+(G15*3)),IF(H15="integer",4,IF(H15="numeric",3+CEILING(G15/4*2,2),0))))</f>
        <v>4</v>
      </c>
      <c r="J15" s="18"/>
      <c r="K15" s="21"/>
      <c r="L15" s="19"/>
      <c r="M15" s="20" t="s">
        <v>415</v>
      </c>
      <c r="P15" s="6"/>
      <c r="Q15" s="6"/>
      <c r="R15" s="6"/>
      <c r="S15" s="6" t="str">
        <f t="shared" ref="S15:S51" si="8">IF(B15&lt;&gt;1,","&amp;D15,D15)</f>
        <v>,mil_karute_id</v>
      </c>
      <c r="T15" s="6" t="str">
        <f t="shared" ref="T15:T51" si="9">UPPER(H15)</f>
        <v>INTEGER</v>
      </c>
      <c r="U15" s="6" t="str">
        <f t="shared" ref="U15:U51" si="10">IF(K15&lt;&gt;"","default "&amp;IF(H15="text","'"&amp;K15&amp;"'",K15),"")</f>
        <v/>
      </c>
      <c r="V15" s="6" t="str">
        <f t="shared" si="0"/>
        <v/>
      </c>
      <c r="W15" s="6" t="str">
        <f t="shared" si="1"/>
        <v>-- 千年カルテID</v>
      </c>
      <c r="X15" s="6"/>
      <c r="AF15" s="42"/>
      <c r="AG15" s="42"/>
      <c r="AH15" s="42"/>
      <c r="AK15" s="22" t="str">
        <f t="shared" si="2"/>
        <v>,mil_karute_id</v>
      </c>
      <c r="AP15" s="22" t="str">
        <f t="shared" si="3"/>
        <v>,d.mil_karute_id</v>
      </c>
      <c r="AU15" s="22" t="str">
        <f t="shared" si="4"/>
        <v>,d.mil_karute_id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1089</v>
      </c>
      <c r="P16" s="6"/>
      <c r="Q16" s="6"/>
      <c r="R16" s="6"/>
      <c r="S16" s="6" t="str">
        <f t="shared" si="8"/>
        <v>,facility_id</v>
      </c>
      <c r="T16" s="6" t="str">
        <f t="shared" si="9"/>
        <v>TEXT</v>
      </c>
      <c r="U16" s="6" t="str">
        <f t="shared" si="10"/>
        <v/>
      </c>
      <c r="V16" s="6" t="str">
        <f t="shared" si="0"/>
        <v>NOT NULL</v>
      </c>
      <c r="W16" s="6" t="str">
        <f t="shared" si="1"/>
        <v>-- 施設ID</v>
      </c>
      <c r="X16" s="6"/>
      <c r="AF16" s="42"/>
      <c r="AG16" s="42"/>
      <c r="AH16" s="42"/>
      <c r="AK16" s="22" t="str">
        <f t="shared" si="2"/>
        <v>,facility_id</v>
      </c>
      <c r="AP16" s="22" t="str">
        <f t="shared" si="3"/>
        <v>,d.facility_id</v>
      </c>
      <c r="AU16" s="22" t="str">
        <f t="shared" si="4"/>
        <v>,d.facility_id</v>
      </c>
    </row>
    <row r="17" spans="1:47" s="22" customFormat="1">
      <c r="A17" s="6"/>
      <c r="B17" s="14">
        <f t="shared" si="5"/>
        <v>4</v>
      </c>
      <c r="C17" s="15" t="s">
        <v>813</v>
      </c>
      <c r="D17" s="15" t="s">
        <v>814</v>
      </c>
      <c r="E17" s="17" t="s">
        <v>137</v>
      </c>
      <c r="F17" s="16" t="s">
        <v>183</v>
      </c>
      <c r="G17" s="17">
        <v>6</v>
      </c>
      <c r="H17" s="17" t="str">
        <f t="shared" si="6"/>
        <v>text</v>
      </c>
      <c r="I17" s="17">
        <f t="shared" si="7"/>
        <v>19</v>
      </c>
      <c r="J17" s="18"/>
      <c r="K17" s="21"/>
      <c r="L17" s="19" t="s">
        <v>137</v>
      </c>
      <c r="M17" s="20" t="s">
        <v>942</v>
      </c>
      <c r="P17" s="6"/>
      <c r="Q17" s="6"/>
      <c r="R17" s="6"/>
      <c r="S17" s="6" t="str">
        <f t="shared" si="8"/>
        <v>,seikyu_ym</v>
      </c>
      <c r="T17" s="6" t="str">
        <f t="shared" si="9"/>
        <v>TEXT</v>
      </c>
      <c r="U17" s="6" t="str">
        <f t="shared" si="10"/>
        <v/>
      </c>
      <c r="V17" s="6" t="str">
        <f t="shared" si="0"/>
        <v>NOT NULL</v>
      </c>
      <c r="W17" s="6" t="str">
        <f t="shared" si="1"/>
        <v>-- 請求年月</v>
      </c>
      <c r="X17" s="6"/>
      <c r="AF17" s="42"/>
      <c r="AG17" s="42"/>
      <c r="AH17" s="42"/>
      <c r="AK17" s="22" t="str">
        <f t="shared" si="2"/>
        <v>,seikyu_ym</v>
      </c>
      <c r="AP17" s="22" t="str">
        <f t="shared" si="3"/>
        <v>,d.seikyu_ym</v>
      </c>
      <c r="AU17" s="22" t="str">
        <f t="shared" si="4"/>
        <v>,d.seikyu_ym</v>
      </c>
    </row>
    <row r="18" spans="1:47" s="22" customFormat="1">
      <c r="A18" s="6"/>
      <c r="B18" s="14">
        <f>ROW()-13</f>
        <v>5</v>
      </c>
      <c r="C18" s="25" t="s">
        <v>417</v>
      </c>
      <c r="D18" s="25" t="s">
        <v>139</v>
      </c>
      <c r="E18" s="16" t="s">
        <v>137</v>
      </c>
      <c r="F18" s="16" t="s">
        <v>183</v>
      </c>
      <c r="G18" s="16">
        <v>6</v>
      </c>
      <c r="H18" s="17" t="str">
        <f t="shared" si="6"/>
        <v>text</v>
      </c>
      <c r="I18" s="17">
        <f t="shared" si="7"/>
        <v>19</v>
      </c>
      <c r="J18" s="26"/>
      <c r="K18" s="27"/>
      <c r="L18" s="28" t="s">
        <v>137</v>
      </c>
      <c r="M18" s="29" t="s">
        <v>1013</v>
      </c>
      <c r="P18" s="6"/>
      <c r="Q18" s="6"/>
      <c r="R18" s="6"/>
      <c r="S18" s="6" t="str">
        <f t="shared" si="8"/>
        <v>,shinryo_ym</v>
      </c>
      <c r="T18" s="6" t="str">
        <f t="shared" si="9"/>
        <v>TEXT</v>
      </c>
      <c r="U18" s="6" t="str">
        <f t="shared" si="10"/>
        <v/>
      </c>
      <c r="V18" s="6" t="str">
        <f t="shared" si="0"/>
        <v>NOT NULL</v>
      </c>
      <c r="W18" s="6" t="str">
        <f t="shared" si="1"/>
        <v>-- 診療年月</v>
      </c>
      <c r="X18" s="6"/>
      <c r="AF18" s="42"/>
      <c r="AG18" s="42"/>
      <c r="AH18" s="42"/>
      <c r="AK18" s="22" t="str">
        <f>IF(CHOOSE(MATCH(AK$11,$AF$11:$AH$11,0),$AF18,$AG18,$AH18)="〇",IF($B18&lt;&gt;1,",Null","Null"),IF($B18&lt;&gt;1,","&amp;$D18,$D18))</f>
        <v>,shinryo_ym</v>
      </c>
      <c r="AP18" s="22" t="str">
        <f t="shared" si="3"/>
        <v>,d.shinryo_ym</v>
      </c>
      <c r="AU18" s="22" t="str">
        <f t="shared" si="4"/>
        <v>,d.shinryo_ym</v>
      </c>
    </row>
    <row r="19" spans="1:47" s="22" customFormat="1">
      <c r="A19" s="6"/>
      <c r="B19" s="14">
        <f t="shared" si="5"/>
        <v>6</v>
      </c>
      <c r="C19" s="15" t="s">
        <v>483</v>
      </c>
      <c r="D19" s="15" t="s">
        <v>160</v>
      </c>
      <c r="E19" s="17"/>
      <c r="F19" s="16" t="s">
        <v>183</v>
      </c>
      <c r="G19" s="17">
        <v>3</v>
      </c>
      <c r="H19" s="17" t="str">
        <f t="shared" si="6"/>
        <v>text</v>
      </c>
      <c r="I19" s="17">
        <f t="shared" si="7"/>
        <v>10</v>
      </c>
      <c r="J19" s="18"/>
      <c r="K19" s="21" t="s">
        <v>944</v>
      </c>
      <c r="L19" s="19" t="s">
        <v>137</v>
      </c>
      <c r="M19" s="20" t="s">
        <v>945</v>
      </c>
      <c r="P19" s="6"/>
      <c r="Q19" s="6"/>
      <c r="R19" s="6"/>
      <c r="S19" s="6" t="str">
        <f t="shared" si="8"/>
        <v>,data_type</v>
      </c>
      <c r="T19" s="6" t="str">
        <f t="shared" si="9"/>
        <v>TEXT</v>
      </c>
      <c r="U19" s="6" t="str">
        <f t="shared" si="10"/>
        <v>default 'RCP'</v>
      </c>
      <c r="V19" s="6" t="str">
        <f t="shared" si="0"/>
        <v>NOT NULL</v>
      </c>
      <c r="W19" s="6" t="str">
        <f t="shared" si="1"/>
        <v>-- データ種別</v>
      </c>
      <c r="X19" s="6"/>
      <c r="AF19" s="42"/>
      <c r="AG19" s="42"/>
      <c r="AH19" s="42"/>
      <c r="AK19" s="22" t="str">
        <f t="shared" ref="AK19:AK51" si="11">IF(CHOOSE(MATCH(AK$11,$AF$11:$AH$11,0),$AF19,$AG19,$AH19)="〇",IF($B19&lt;&gt;1,",Null","Null"),IF($B19&lt;&gt;1,","&amp;$D19,$D19))</f>
        <v>,data_type</v>
      </c>
      <c r="AP19" s="22" t="str">
        <f t="shared" si="3"/>
        <v>,d.data_type</v>
      </c>
      <c r="AU19" s="22" t="str">
        <f t="shared" si="4"/>
        <v>,d.data_type</v>
      </c>
    </row>
    <row r="20" spans="1:47" s="22" customFormat="1">
      <c r="A20" s="6"/>
      <c r="B20" s="14">
        <f t="shared" si="5"/>
        <v>7</v>
      </c>
      <c r="C20" s="25" t="s">
        <v>815</v>
      </c>
      <c r="D20" s="25" t="s">
        <v>816</v>
      </c>
      <c r="E20" s="16" t="s">
        <v>137</v>
      </c>
      <c r="F20" s="16" t="s">
        <v>183</v>
      </c>
      <c r="G20" s="16">
        <v>1</v>
      </c>
      <c r="H20" s="17" t="str">
        <f t="shared" si="6"/>
        <v>text</v>
      </c>
      <c r="I20" s="17">
        <f t="shared" si="7"/>
        <v>4</v>
      </c>
      <c r="J20" s="26"/>
      <c r="K20" s="27"/>
      <c r="L20" s="28" t="s">
        <v>137</v>
      </c>
      <c r="M20" s="29" t="s">
        <v>946</v>
      </c>
      <c r="P20" s="6"/>
      <c r="Q20" s="6"/>
      <c r="R20" s="6"/>
      <c r="S20" s="6" t="str">
        <f t="shared" si="8"/>
        <v>,shinsa_kikan</v>
      </c>
      <c r="T20" s="6" t="str">
        <f t="shared" si="9"/>
        <v>TEXT</v>
      </c>
      <c r="U20" s="6" t="str">
        <f t="shared" si="10"/>
        <v/>
      </c>
      <c r="V20" s="6" t="str">
        <f t="shared" si="0"/>
        <v>NOT NULL</v>
      </c>
      <c r="W20" s="6" t="str">
        <f t="shared" si="1"/>
        <v>-- 審査支払機関</v>
      </c>
      <c r="X20" s="6"/>
      <c r="AF20" s="42"/>
      <c r="AG20" s="42"/>
      <c r="AH20" s="42"/>
      <c r="AK20" s="22" t="str">
        <f t="shared" si="11"/>
        <v>,shinsa_kikan</v>
      </c>
      <c r="AP20" s="22" t="str">
        <f t="shared" si="3"/>
        <v>,d.shinsa_kikan</v>
      </c>
      <c r="AU20" s="22" t="str">
        <f t="shared" si="4"/>
        <v>,d.shinsa_kikan</v>
      </c>
    </row>
    <row r="21" spans="1:47" s="22" customFormat="1">
      <c r="A21" s="6"/>
      <c r="B21" s="14">
        <f t="shared" si="5"/>
        <v>8</v>
      </c>
      <c r="C21" s="15" t="s">
        <v>817</v>
      </c>
      <c r="D21" s="15" t="s">
        <v>818</v>
      </c>
      <c r="E21" s="17"/>
      <c r="F21" s="16" t="s">
        <v>183</v>
      </c>
      <c r="G21" s="17">
        <v>2</v>
      </c>
      <c r="H21" s="17" t="str">
        <f t="shared" si="6"/>
        <v>text</v>
      </c>
      <c r="I21" s="17">
        <f t="shared" si="7"/>
        <v>7</v>
      </c>
      <c r="J21" s="18"/>
      <c r="K21" s="21" t="s">
        <v>1014</v>
      </c>
      <c r="L21" s="19" t="s">
        <v>137</v>
      </c>
      <c r="M21" s="20" t="s">
        <v>1015</v>
      </c>
      <c r="P21" s="6"/>
      <c r="Q21" s="6"/>
      <c r="R21" s="6"/>
      <c r="S21" s="6" t="str">
        <f t="shared" si="8"/>
        <v>,record_shikibetsu</v>
      </c>
      <c r="T21" s="6" t="str">
        <f t="shared" si="9"/>
        <v>TEXT</v>
      </c>
      <c r="U21" s="6" t="str">
        <f t="shared" si="10"/>
        <v>default 'SY'</v>
      </c>
      <c r="V21" s="6" t="str">
        <f t="shared" si="0"/>
        <v>NOT NULL</v>
      </c>
      <c r="W21" s="6" t="str">
        <f t="shared" si="1"/>
        <v>-- レコード識別情報</v>
      </c>
      <c r="X21" s="6"/>
      <c r="AF21" s="42"/>
      <c r="AG21" s="42"/>
      <c r="AH21" s="42"/>
      <c r="AK21" s="22" t="str">
        <f t="shared" si="11"/>
        <v>,record_shikibetsu</v>
      </c>
      <c r="AP21" s="22" t="str">
        <f t="shared" si="3"/>
        <v>,d.record_shikibetsu</v>
      </c>
      <c r="AU21" s="22" t="str">
        <f t="shared" si="4"/>
        <v>,d.record_shikibetsu</v>
      </c>
    </row>
    <row r="22" spans="1:47" s="22" customFormat="1">
      <c r="A22" s="6"/>
      <c r="B22" s="14">
        <f>ROW()-13</f>
        <v>9</v>
      </c>
      <c r="C22" s="25" t="s">
        <v>819</v>
      </c>
      <c r="D22" s="25" t="s">
        <v>820</v>
      </c>
      <c r="E22" s="16" t="s">
        <v>137</v>
      </c>
      <c r="F22" s="16" t="s">
        <v>129</v>
      </c>
      <c r="G22" s="16">
        <v>6</v>
      </c>
      <c r="H22" s="17" t="str">
        <f t="shared" si="6"/>
        <v>integer</v>
      </c>
      <c r="I22" s="17">
        <f t="shared" si="7"/>
        <v>4</v>
      </c>
      <c r="J22" s="26"/>
      <c r="K22" s="27"/>
      <c r="L22" s="28" t="s">
        <v>137</v>
      </c>
      <c r="M22" s="29" t="s">
        <v>949</v>
      </c>
      <c r="P22" s="6"/>
      <c r="Q22" s="6"/>
      <c r="R22" s="6"/>
      <c r="S22" s="6" t="str">
        <f t="shared" si="8"/>
        <v>,receipt_no</v>
      </c>
      <c r="T22" s="6" t="str">
        <f t="shared" si="9"/>
        <v>INTEGER</v>
      </c>
      <c r="U22" s="6" t="str">
        <f t="shared" si="10"/>
        <v/>
      </c>
      <c r="V22" s="6" t="str">
        <f t="shared" si="0"/>
        <v>NOT NULL</v>
      </c>
      <c r="W22" s="6" t="str">
        <f t="shared" si="1"/>
        <v>-- レセプト番号</v>
      </c>
      <c r="X22" s="6"/>
      <c r="AF22" s="42"/>
      <c r="AG22" s="42"/>
      <c r="AH22" s="42"/>
      <c r="AK22" s="22" t="str">
        <f t="shared" si="11"/>
        <v>,receipt_no</v>
      </c>
      <c r="AP22" s="22" t="str">
        <f t="shared" si="3"/>
        <v>,d.receipt_no</v>
      </c>
      <c r="AU22" s="22" t="str">
        <f t="shared" si="4"/>
        <v>,d.receipt_no</v>
      </c>
    </row>
    <row r="23" spans="1:47" s="22" customFormat="1">
      <c r="A23" s="6"/>
      <c r="B23" s="14">
        <f t="shared" si="5"/>
        <v>10</v>
      </c>
      <c r="C23" s="15" t="s">
        <v>821</v>
      </c>
      <c r="D23" s="15" t="s">
        <v>822</v>
      </c>
      <c r="E23" s="17" t="s">
        <v>137</v>
      </c>
      <c r="F23" s="16" t="s">
        <v>129</v>
      </c>
      <c r="G23" s="17">
        <v>10</v>
      </c>
      <c r="H23" s="17" t="str">
        <f t="shared" si="6"/>
        <v>integer</v>
      </c>
      <c r="I23" s="17">
        <f t="shared" si="7"/>
        <v>4</v>
      </c>
      <c r="J23" s="18"/>
      <c r="K23" s="21"/>
      <c r="L23" s="19" t="s">
        <v>137</v>
      </c>
      <c r="M23" s="20" t="s">
        <v>1090</v>
      </c>
      <c r="P23" s="6"/>
      <c r="Q23" s="6"/>
      <c r="R23" s="6"/>
      <c r="S23" s="6" t="str">
        <f t="shared" si="8"/>
        <v>,gyo_no</v>
      </c>
      <c r="T23" s="6" t="str">
        <f t="shared" si="9"/>
        <v>INTEGER</v>
      </c>
      <c r="U23" s="6" t="str">
        <f t="shared" si="10"/>
        <v/>
      </c>
      <c r="V23" s="6" t="str">
        <f t="shared" si="0"/>
        <v>NOT NULL</v>
      </c>
      <c r="W23" s="6" t="str">
        <f t="shared" si="1"/>
        <v>-- 行番号</v>
      </c>
      <c r="X23" s="6"/>
      <c r="AF23" s="42"/>
      <c r="AG23" s="42"/>
      <c r="AH23" s="42"/>
      <c r="AK23" s="22" t="str">
        <f t="shared" si="11"/>
        <v>,gyo_no</v>
      </c>
      <c r="AP23" s="22" t="str">
        <f t="shared" si="3"/>
        <v>,d.gyo_no</v>
      </c>
      <c r="AU23" s="22" t="str">
        <f t="shared" si="4"/>
        <v>,d.gyo_no</v>
      </c>
    </row>
    <row r="24" spans="1:47" s="22" customFormat="1">
      <c r="A24" s="6"/>
      <c r="B24" s="14">
        <f t="shared" si="5"/>
        <v>11</v>
      </c>
      <c r="C24" s="25" t="s">
        <v>823</v>
      </c>
      <c r="D24" s="25" t="s">
        <v>824</v>
      </c>
      <c r="E24" s="16"/>
      <c r="F24" s="16" t="s">
        <v>183</v>
      </c>
      <c r="G24" s="16">
        <v>20</v>
      </c>
      <c r="H24" s="17" t="str">
        <f t="shared" si="6"/>
        <v>text</v>
      </c>
      <c r="I24" s="17">
        <f t="shared" si="7"/>
        <v>61</v>
      </c>
      <c r="J24" s="26"/>
      <c r="K24" s="27"/>
      <c r="L24" s="28"/>
      <c r="M24" s="29" t="s">
        <v>951</v>
      </c>
      <c r="P24" s="6"/>
      <c r="Q24" s="6"/>
      <c r="R24" s="6"/>
      <c r="S24" s="6" t="str">
        <f t="shared" si="8"/>
        <v>,karute_no</v>
      </c>
      <c r="T24" s="6" t="str">
        <f t="shared" si="9"/>
        <v>TEXT</v>
      </c>
      <c r="U24" s="6" t="str">
        <f t="shared" si="10"/>
        <v/>
      </c>
      <c r="V24" s="6" t="str">
        <f t="shared" si="0"/>
        <v/>
      </c>
      <c r="W24" s="6" t="str">
        <f t="shared" si="1"/>
        <v>-- カルテ番号等</v>
      </c>
      <c r="X24" s="6"/>
      <c r="AF24" s="42"/>
      <c r="AG24" s="42"/>
      <c r="AH24" s="42"/>
      <c r="AK24" s="22" t="str">
        <f t="shared" si="11"/>
        <v>,karute_no</v>
      </c>
      <c r="AP24" s="22" t="str">
        <f t="shared" si="3"/>
        <v>,d.karute_no</v>
      </c>
      <c r="AU24" s="22" t="str">
        <f t="shared" si="4"/>
        <v>,d.karute_no</v>
      </c>
    </row>
    <row r="25" spans="1:47" s="22" customFormat="1" ht="34.799999999999997">
      <c r="A25" s="6"/>
      <c r="B25" s="14">
        <f t="shared" si="5"/>
        <v>12</v>
      </c>
      <c r="C25" s="15" t="s">
        <v>1091</v>
      </c>
      <c r="D25" s="15" t="s">
        <v>1092</v>
      </c>
      <c r="E25" s="17"/>
      <c r="F25" s="16" t="s">
        <v>183</v>
      </c>
      <c r="G25" s="17">
        <v>1</v>
      </c>
      <c r="H25" s="17" t="str">
        <f t="shared" si="6"/>
        <v>text</v>
      </c>
      <c r="I25" s="17">
        <f t="shared" si="7"/>
        <v>4</v>
      </c>
      <c r="J25" s="18"/>
      <c r="K25" s="21"/>
      <c r="L25" s="19"/>
      <c r="M25" s="20" t="s">
        <v>1099</v>
      </c>
      <c r="P25" s="6"/>
      <c r="Q25" s="6"/>
      <c r="R25" s="6"/>
      <c r="S25" s="6" t="str">
        <f t="shared" si="8"/>
        <v>,receipt_sokatsu_kubun</v>
      </c>
      <c r="T25" s="6" t="str">
        <f t="shared" si="9"/>
        <v>TEXT</v>
      </c>
      <c r="U25" s="6" t="str">
        <f t="shared" si="10"/>
        <v/>
      </c>
      <c r="V25" s="6" t="str">
        <f t="shared" si="0"/>
        <v/>
      </c>
      <c r="W25" s="6" t="str">
        <f t="shared" si="1"/>
        <v>-- レセプト総括区分</v>
      </c>
      <c r="X25" s="6"/>
      <c r="AF25" s="42"/>
      <c r="AG25" s="42"/>
      <c r="AH25" s="42"/>
      <c r="AK25" s="22" t="str">
        <f t="shared" si="11"/>
        <v>,receipt_sokatsu_kubun</v>
      </c>
      <c r="AP25" s="22" t="str">
        <f t="shared" si="3"/>
        <v>,d.receipt_sokatsu_kubun</v>
      </c>
      <c r="AU25" s="22" t="str">
        <f t="shared" si="4"/>
        <v>,d.receipt_sokatsu_kubun</v>
      </c>
    </row>
    <row r="26" spans="1:47" s="22" customFormat="1">
      <c r="A26" s="6"/>
      <c r="B26" s="14">
        <f>ROW()-13</f>
        <v>13</v>
      </c>
      <c r="C26" s="25" t="s">
        <v>650</v>
      </c>
      <c r="D26" s="25" t="s">
        <v>966</v>
      </c>
      <c r="E26" s="16"/>
      <c r="F26" s="16" t="s">
        <v>183</v>
      </c>
      <c r="G26" s="16">
        <v>7</v>
      </c>
      <c r="H26" s="17" t="str">
        <f t="shared" si="6"/>
        <v>text</v>
      </c>
      <c r="I26" s="17">
        <f t="shared" si="7"/>
        <v>22</v>
      </c>
      <c r="J26" s="26"/>
      <c r="K26" s="27"/>
      <c r="L26" s="28"/>
      <c r="M26" s="29"/>
      <c r="P26" s="6"/>
      <c r="Q26" s="6"/>
      <c r="R26" s="6"/>
      <c r="S26" s="6" t="str">
        <f t="shared" si="8"/>
        <v>,shobyo_code</v>
      </c>
      <c r="T26" s="6" t="str">
        <f t="shared" si="9"/>
        <v>TEXT</v>
      </c>
      <c r="U26" s="6" t="str">
        <f t="shared" si="10"/>
        <v/>
      </c>
      <c r="V26" s="6" t="str">
        <f t="shared" si="0"/>
        <v/>
      </c>
      <c r="W26" s="6" t="str">
        <f t="shared" si="1"/>
        <v>-- 傷病名コード</v>
      </c>
      <c r="X26" s="6"/>
      <c r="AF26" s="42"/>
      <c r="AG26" s="42"/>
      <c r="AH26" s="42"/>
      <c r="AK26" s="22" t="str">
        <f t="shared" si="11"/>
        <v>,shobyo_code</v>
      </c>
      <c r="AP26" s="22" t="str">
        <f t="shared" si="3"/>
        <v>,d.shobyo_code</v>
      </c>
      <c r="AU26" s="22" t="str">
        <f t="shared" si="4"/>
        <v>,d.shobyo_code</v>
      </c>
    </row>
    <row r="27" spans="1:47" s="22" customFormat="1" ht="69.599999999999994">
      <c r="A27" s="6"/>
      <c r="B27" s="14">
        <f t="shared" si="5"/>
        <v>14</v>
      </c>
      <c r="C27" s="15" t="s">
        <v>967</v>
      </c>
      <c r="D27" s="15" t="s">
        <v>2019</v>
      </c>
      <c r="E27" s="17"/>
      <c r="F27" s="16" t="s">
        <v>183</v>
      </c>
      <c r="G27" s="17">
        <v>8</v>
      </c>
      <c r="H27" s="17" t="str">
        <f t="shared" si="6"/>
        <v>text</v>
      </c>
      <c r="I27" s="17">
        <f t="shared" si="7"/>
        <v>25</v>
      </c>
      <c r="J27" s="18"/>
      <c r="K27" s="21"/>
      <c r="L27" s="19"/>
      <c r="M27" s="20" t="s">
        <v>954</v>
      </c>
      <c r="P27" s="6"/>
      <c r="Q27" s="6"/>
      <c r="R27" s="6"/>
      <c r="S27" s="6" t="str">
        <f t="shared" si="8"/>
        <v>,shinryo_start_date</v>
      </c>
      <c r="T27" s="6" t="str">
        <f t="shared" si="9"/>
        <v>TEXT</v>
      </c>
      <c r="U27" s="6" t="str">
        <f t="shared" si="10"/>
        <v/>
      </c>
      <c r="V27" s="6" t="str">
        <f t="shared" si="0"/>
        <v/>
      </c>
      <c r="W27" s="6" t="str">
        <f t="shared" si="1"/>
        <v>-- 診療開始日</v>
      </c>
      <c r="X27" s="6"/>
      <c r="AF27" s="42"/>
      <c r="AG27" s="42"/>
      <c r="AH27" s="42"/>
      <c r="AK27" s="22" t="str">
        <f t="shared" si="11"/>
        <v>,shinryo_start_date</v>
      </c>
      <c r="AP27" s="22" t="str">
        <f t="shared" si="3"/>
        <v>,d.shinryo_start_date</v>
      </c>
      <c r="AU27" s="22" t="str">
        <f t="shared" si="4"/>
        <v>,d.shinryo_start_date</v>
      </c>
    </row>
    <row r="28" spans="1:47" s="22" customFormat="1">
      <c r="A28" s="6"/>
      <c r="B28" s="14">
        <f t="shared" si="5"/>
        <v>15</v>
      </c>
      <c r="C28" s="15" t="s">
        <v>969</v>
      </c>
      <c r="D28" s="15" t="s">
        <v>970</v>
      </c>
      <c r="E28" s="17"/>
      <c r="F28" s="16" t="s">
        <v>183</v>
      </c>
      <c r="G28" s="17">
        <v>1</v>
      </c>
      <c r="H28" s="17" t="str">
        <f t="shared" si="6"/>
        <v>text</v>
      </c>
      <c r="I28" s="17">
        <f t="shared" si="7"/>
        <v>4</v>
      </c>
      <c r="J28" s="18"/>
      <c r="K28" s="21"/>
      <c r="L28" s="19"/>
      <c r="M28" s="20"/>
      <c r="P28" s="6"/>
      <c r="Q28" s="6"/>
      <c r="R28" s="6"/>
      <c r="S28" s="6" t="str">
        <f t="shared" si="8"/>
        <v>,tenki_kubun</v>
      </c>
      <c r="T28" s="6" t="str">
        <f t="shared" si="9"/>
        <v>TEXT</v>
      </c>
      <c r="U28" s="6" t="str">
        <f t="shared" si="10"/>
        <v/>
      </c>
      <c r="V28" s="6" t="str">
        <f t="shared" si="0"/>
        <v/>
      </c>
      <c r="W28" s="6" t="str">
        <f t="shared" si="1"/>
        <v>-- 転帰区分</v>
      </c>
      <c r="X28" s="6"/>
      <c r="AF28" s="42"/>
      <c r="AG28" s="42"/>
      <c r="AH28" s="42"/>
      <c r="AK28" s="22" t="str">
        <f t="shared" si="11"/>
        <v>,tenki_kubun</v>
      </c>
      <c r="AP28" s="22" t="str">
        <f t="shared" si="3"/>
        <v>,d.tenki_kubun</v>
      </c>
      <c r="AU28" s="22" t="str">
        <f t="shared" si="4"/>
        <v>,d.tenki_kubun</v>
      </c>
    </row>
    <row r="29" spans="1:47" s="22" customFormat="1">
      <c r="A29" s="6"/>
      <c r="B29" s="14">
        <f t="shared" si="5"/>
        <v>16</v>
      </c>
      <c r="C29" s="25" t="s">
        <v>652</v>
      </c>
      <c r="D29" s="25" t="s">
        <v>971</v>
      </c>
      <c r="E29" s="16"/>
      <c r="F29" s="16" t="s">
        <v>183</v>
      </c>
      <c r="G29" s="16">
        <v>4</v>
      </c>
      <c r="H29" s="17" t="str">
        <f t="shared" si="6"/>
        <v>text</v>
      </c>
      <c r="I29" s="17">
        <f t="shared" si="7"/>
        <v>13</v>
      </c>
      <c r="J29" s="26"/>
      <c r="K29" s="27"/>
      <c r="L29" s="28"/>
      <c r="M29" s="29" t="s">
        <v>1017</v>
      </c>
      <c r="P29" s="6"/>
      <c r="Q29" s="6"/>
      <c r="R29" s="6"/>
      <c r="S29" s="6" t="str">
        <f t="shared" si="8"/>
        <v>,shushoku_code1</v>
      </c>
      <c r="T29" s="6" t="str">
        <f t="shared" si="9"/>
        <v>TEXT</v>
      </c>
      <c r="U29" s="6" t="str">
        <f t="shared" si="10"/>
        <v/>
      </c>
      <c r="V29" s="6" t="str">
        <f t="shared" si="0"/>
        <v/>
      </c>
      <c r="W29" s="6" t="str">
        <f t="shared" si="1"/>
        <v>-- 修飾語コード1</v>
      </c>
      <c r="X29" s="6"/>
      <c r="AF29" s="42"/>
      <c r="AG29" s="42"/>
      <c r="AH29" s="42"/>
      <c r="AK29" s="22" t="str">
        <f t="shared" si="11"/>
        <v>,shushoku_code1</v>
      </c>
      <c r="AP29" s="22" t="str">
        <f t="shared" si="3"/>
        <v>,d.shushoku_code1</v>
      </c>
      <c r="AU29" s="22" t="str">
        <f t="shared" si="4"/>
        <v>,d.shushoku_code1</v>
      </c>
    </row>
    <row r="30" spans="1:47" s="22" customFormat="1">
      <c r="A30" s="6"/>
      <c r="B30" s="14">
        <f t="shared" si="5"/>
        <v>17</v>
      </c>
      <c r="C30" s="15" t="s">
        <v>654</v>
      </c>
      <c r="D30" s="15" t="s">
        <v>972</v>
      </c>
      <c r="E30" s="17"/>
      <c r="F30" s="16" t="s">
        <v>183</v>
      </c>
      <c r="G30" s="17">
        <v>4</v>
      </c>
      <c r="H30" s="17" t="str">
        <f t="shared" si="6"/>
        <v>text</v>
      </c>
      <c r="I30" s="17">
        <f t="shared" si="7"/>
        <v>13</v>
      </c>
      <c r="J30" s="18"/>
      <c r="K30" s="21"/>
      <c r="L30" s="19"/>
      <c r="M30" s="20"/>
      <c r="P30" s="6"/>
      <c r="Q30" s="6"/>
      <c r="R30" s="6"/>
      <c r="S30" s="6" t="str">
        <f t="shared" si="8"/>
        <v>,shushoku_code2</v>
      </c>
      <c r="T30" s="6" t="str">
        <f t="shared" si="9"/>
        <v>TEXT</v>
      </c>
      <c r="U30" s="6" t="str">
        <f t="shared" si="10"/>
        <v/>
      </c>
      <c r="V30" s="6" t="str">
        <f t="shared" si="0"/>
        <v/>
      </c>
      <c r="W30" s="6" t="str">
        <f t="shared" si="1"/>
        <v>-- 修飾語コード2</v>
      </c>
      <c r="X30" s="6"/>
      <c r="AF30" s="42"/>
      <c r="AG30" s="42"/>
      <c r="AH30" s="42"/>
      <c r="AK30" s="22" t="str">
        <f t="shared" si="11"/>
        <v>,shushoku_code2</v>
      </c>
      <c r="AP30" s="22" t="str">
        <f t="shared" si="3"/>
        <v>,d.shushoku_code2</v>
      </c>
      <c r="AU30" s="22" t="str">
        <f t="shared" si="4"/>
        <v>,d.shushoku_code2</v>
      </c>
    </row>
    <row r="31" spans="1:47" s="22" customFormat="1">
      <c r="A31" s="6"/>
      <c r="B31" s="14">
        <f>ROW()-13</f>
        <v>18</v>
      </c>
      <c r="C31" s="25" t="s">
        <v>656</v>
      </c>
      <c r="D31" s="25" t="s">
        <v>973</v>
      </c>
      <c r="E31" s="16"/>
      <c r="F31" s="16" t="s">
        <v>183</v>
      </c>
      <c r="G31" s="16">
        <v>4</v>
      </c>
      <c r="H31" s="17" t="str">
        <f t="shared" si="6"/>
        <v>text</v>
      </c>
      <c r="I31" s="17">
        <f t="shared" si="7"/>
        <v>13</v>
      </c>
      <c r="J31" s="26"/>
      <c r="K31" s="27"/>
      <c r="L31" s="28"/>
      <c r="M31" s="29"/>
      <c r="P31" s="6"/>
      <c r="Q31" s="6"/>
      <c r="R31" s="6"/>
      <c r="S31" s="6" t="str">
        <f t="shared" si="8"/>
        <v>,shushoku_code3</v>
      </c>
      <c r="T31" s="6" t="str">
        <f t="shared" si="9"/>
        <v>TEXT</v>
      </c>
      <c r="U31" s="6" t="str">
        <f t="shared" si="10"/>
        <v/>
      </c>
      <c r="V31" s="6" t="str">
        <f t="shared" si="0"/>
        <v/>
      </c>
      <c r="W31" s="6" t="str">
        <f t="shared" si="1"/>
        <v>-- 修飾語コード3</v>
      </c>
      <c r="X31" s="6"/>
      <c r="AF31" s="42"/>
      <c r="AG31" s="42"/>
      <c r="AH31" s="42"/>
      <c r="AK31" s="22" t="str">
        <f t="shared" si="11"/>
        <v>,shushoku_code3</v>
      </c>
      <c r="AP31" s="22" t="str">
        <f t="shared" si="3"/>
        <v>,d.shushoku_code3</v>
      </c>
      <c r="AU31" s="22" t="str">
        <f t="shared" si="4"/>
        <v>,d.shushoku_code3</v>
      </c>
    </row>
    <row r="32" spans="1:47" s="22" customFormat="1">
      <c r="A32" s="6"/>
      <c r="B32" s="14">
        <f t="shared" si="5"/>
        <v>19</v>
      </c>
      <c r="C32" s="15" t="s">
        <v>658</v>
      </c>
      <c r="D32" s="15" t="s">
        <v>974</v>
      </c>
      <c r="E32" s="17"/>
      <c r="F32" s="16" t="s">
        <v>183</v>
      </c>
      <c r="G32" s="17">
        <v>4</v>
      </c>
      <c r="H32" s="17" t="str">
        <f t="shared" si="6"/>
        <v>text</v>
      </c>
      <c r="I32" s="17">
        <f t="shared" si="7"/>
        <v>13</v>
      </c>
      <c r="J32" s="18"/>
      <c r="K32" s="21"/>
      <c r="L32" s="19"/>
      <c r="M32" s="20"/>
      <c r="P32" s="6"/>
      <c r="Q32" s="6"/>
      <c r="R32" s="6"/>
      <c r="S32" s="6" t="str">
        <f t="shared" si="8"/>
        <v>,shushoku_code4</v>
      </c>
      <c r="T32" s="6" t="str">
        <f t="shared" si="9"/>
        <v>TEXT</v>
      </c>
      <c r="U32" s="6" t="str">
        <f t="shared" si="10"/>
        <v/>
      </c>
      <c r="V32" s="6" t="str">
        <f t="shared" si="0"/>
        <v/>
      </c>
      <c r="W32" s="6" t="str">
        <f t="shared" si="1"/>
        <v>-- 修飾語コード4</v>
      </c>
      <c r="X32" s="6"/>
      <c r="AF32" s="42"/>
      <c r="AG32" s="42"/>
      <c r="AH32" s="42"/>
      <c r="AK32" s="22" t="str">
        <f t="shared" si="11"/>
        <v>,shushoku_code4</v>
      </c>
      <c r="AP32" s="22" t="str">
        <f t="shared" si="3"/>
        <v>,d.shushoku_code4</v>
      </c>
      <c r="AU32" s="22" t="str">
        <f t="shared" si="4"/>
        <v>,d.shushoku_code4</v>
      </c>
    </row>
    <row r="33" spans="1:47" s="22" customFormat="1">
      <c r="A33" s="6"/>
      <c r="B33" s="14">
        <f t="shared" si="5"/>
        <v>20</v>
      </c>
      <c r="C33" s="15" t="s">
        <v>975</v>
      </c>
      <c r="D33" s="15" t="s">
        <v>976</v>
      </c>
      <c r="E33" s="17"/>
      <c r="F33" s="16" t="s">
        <v>183</v>
      </c>
      <c r="G33" s="17">
        <v>4</v>
      </c>
      <c r="H33" s="17" t="str">
        <f t="shared" si="6"/>
        <v>text</v>
      </c>
      <c r="I33" s="17">
        <f t="shared" si="7"/>
        <v>13</v>
      </c>
      <c r="J33" s="18"/>
      <c r="K33" s="21"/>
      <c r="L33" s="19"/>
      <c r="M33" s="20"/>
      <c r="P33" s="6"/>
      <c r="Q33" s="6"/>
      <c r="R33" s="6"/>
      <c r="S33" s="6" t="str">
        <f t="shared" si="8"/>
        <v>,shushoku_code5</v>
      </c>
      <c r="T33" s="6" t="str">
        <f t="shared" si="9"/>
        <v>TEXT</v>
      </c>
      <c r="U33" s="6" t="str">
        <f t="shared" si="10"/>
        <v/>
      </c>
      <c r="V33" s="6" t="str">
        <f t="shared" si="0"/>
        <v/>
      </c>
      <c r="W33" s="6" t="str">
        <f t="shared" si="1"/>
        <v>-- 修飾語コード5</v>
      </c>
      <c r="X33" s="6"/>
      <c r="AF33" s="42"/>
      <c r="AG33" s="42"/>
      <c r="AH33" s="42"/>
      <c r="AK33" s="22" t="str">
        <f t="shared" si="11"/>
        <v>,shushoku_code5</v>
      </c>
      <c r="AP33" s="22" t="str">
        <f t="shared" si="3"/>
        <v>,d.shushoku_code5</v>
      </c>
      <c r="AU33" s="22" t="str">
        <f t="shared" si="4"/>
        <v>,d.shushoku_code5</v>
      </c>
    </row>
    <row r="34" spans="1:47" s="22" customFormat="1">
      <c r="A34" s="6"/>
      <c r="B34" s="14">
        <f t="shared" si="5"/>
        <v>21</v>
      </c>
      <c r="C34" s="25" t="s">
        <v>977</v>
      </c>
      <c r="D34" s="25" t="s">
        <v>978</v>
      </c>
      <c r="E34" s="16"/>
      <c r="F34" s="16" t="s">
        <v>183</v>
      </c>
      <c r="G34" s="16">
        <v>4</v>
      </c>
      <c r="H34" s="17" t="str">
        <f t="shared" si="6"/>
        <v>text</v>
      </c>
      <c r="I34" s="17">
        <f t="shared" si="7"/>
        <v>13</v>
      </c>
      <c r="J34" s="26"/>
      <c r="K34" s="27"/>
      <c r="L34" s="28"/>
      <c r="M34" s="29"/>
      <c r="P34" s="6"/>
      <c r="Q34" s="6"/>
      <c r="R34" s="6"/>
      <c r="S34" s="6" t="str">
        <f t="shared" si="8"/>
        <v>,shushoku_code6</v>
      </c>
      <c r="T34" s="6" t="str">
        <f t="shared" si="9"/>
        <v>TEXT</v>
      </c>
      <c r="U34" s="6" t="str">
        <f t="shared" si="10"/>
        <v/>
      </c>
      <c r="V34" s="6" t="str">
        <f t="shared" si="0"/>
        <v/>
      </c>
      <c r="W34" s="6" t="str">
        <f t="shared" si="1"/>
        <v>-- 修飾語コード6</v>
      </c>
      <c r="X34" s="6"/>
      <c r="AF34" s="42"/>
      <c r="AG34" s="42"/>
      <c r="AH34" s="42"/>
      <c r="AK34" s="22" t="str">
        <f t="shared" si="11"/>
        <v>,shushoku_code6</v>
      </c>
      <c r="AP34" s="22" t="str">
        <f t="shared" si="3"/>
        <v>,d.shushoku_code6</v>
      </c>
      <c r="AU34" s="22" t="str">
        <f t="shared" si="4"/>
        <v>,d.shushoku_code6</v>
      </c>
    </row>
    <row r="35" spans="1:47" s="22" customFormat="1">
      <c r="A35" s="6"/>
      <c r="B35" s="14">
        <f t="shared" si="5"/>
        <v>22</v>
      </c>
      <c r="C35" s="15" t="s">
        <v>979</v>
      </c>
      <c r="D35" s="15" t="s">
        <v>980</v>
      </c>
      <c r="E35" s="17"/>
      <c r="F35" s="16" t="s">
        <v>183</v>
      </c>
      <c r="G35" s="17">
        <v>4</v>
      </c>
      <c r="H35" s="17" t="str">
        <f t="shared" si="6"/>
        <v>text</v>
      </c>
      <c r="I35" s="17">
        <f t="shared" si="7"/>
        <v>13</v>
      </c>
      <c r="J35" s="18"/>
      <c r="K35" s="21"/>
      <c r="L35" s="19"/>
      <c r="M35" s="20"/>
      <c r="P35" s="6"/>
      <c r="Q35" s="6"/>
      <c r="R35" s="6"/>
      <c r="S35" s="6" t="str">
        <f t="shared" si="8"/>
        <v>,shushoku_code7</v>
      </c>
      <c r="T35" s="6" t="str">
        <f t="shared" si="9"/>
        <v>TEXT</v>
      </c>
      <c r="U35" s="6" t="str">
        <f t="shared" si="10"/>
        <v/>
      </c>
      <c r="V35" s="6" t="str">
        <f t="shared" si="0"/>
        <v/>
      </c>
      <c r="W35" s="6" t="str">
        <f t="shared" si="1"/>
        <v>-- 修飾語コード7</v>
      </c>
      <c r="X35" s="6"/>
      <c r="AF35" s="42"/>
      <c r="AG35" s="42"/>
      <c r="AH35" s="42"/>
      <c r="AK35" s="22" t="str">
        <f t="shared" si="11"/>
        <v>,shushoku_code7</v>
      </c>
      <c r="AP35" s="22" t="str">
        <f t="shared" si="3"/>
        <v>,d.shushoku_code7</v>
      </c>
      <c r="AU35" s="22" t="str">
        <f t="shared" si="4"/>
        <v>,d.shushoku_code7</v>
      </c>
    </row>
    <row r="36" spans="1:47" s="22" customFormat="1">
      <c r="A36" s="6"/>
      <c r="B36" s="14">
        <f>ROW()-13</f>
        <v>23</v>
      </c>
      <c r="C36" s="25" t="s">
        <v>981</v>
      </c>
      <c r="D36" s="25" t="s">
        <v>982</v>
      </c>
      <c r="E36" s="16"/>
      <c r="F36" s="16" t="s">
        <v>183</v>
      </c>
      <c r="G36" s="16">
        <v>4</v>
      </c>
      <c r="H36" s="17" t="str">
        <f t="shared" si="6"/>
        <v>text</v>
      </c>
      <c r="I36" s="17">
        <f t="shared" si="7"/>
        <v>13</v>
      </c>
      <c r="J36" s="26"/>
      <c r="K36" s="27"/>
      <c r="L36" s="28"/>
      <c r="M36" s="29"/>
      <c r="P36" s="6"/>
      <c r="Q36" s="6"/>
      <c r="R36" s="6"/>
      <c r="S36" s="6" t="str">
        <f t="shared" si="8"/>
        <v>,shushoku_code8</v>
      </c>
      <c r="T36" s="6" t="str">
        <f t="shared" si="9"/>
        <v>TEXT</v>
      </c>
      <c r="U36" s="6" t="str">
        <f t="shared" si="10"/>
        <v/>
      </c>
      <c r="V36" s="6" t="str">
        <f t="shared" si="0"/>
        <v/>
      </c>
      <c r="W36" s="6" t="str">
        <f t="shared" si="1"/>
        <v>-- 修飾語コード8</v>
      </c>
      <c r="X36" s="6"/>
      <c r="AF36" s="42"/>
      <c r="AG36" s="42"/>
      <c r="AH36" s="42"/>
      <c r="AK36" s="22" t="str">
        <f t="shared" si="11"/>
        <v>,shushoku_code8</v>
      </c>
      <c r="AP36" s="22" t="str">
        <f t="shared" si="3"/>
        <v>,d.shushoku_code8</v>
      </c>
      <c r="AU36" s="22" t="str">
        <f t="shared" si="4"/>
        <v>,d.shushoku_code8</v>
      </c>
    </row>
    <row r="37" spans="1:47" s="22" customFormat="1">
      <c r="A37" s="6"/>
      <c r="B37" s="14">
        <f t="shared" si="5"/>
        <v>24</v>
      </c>
      <c r="C37" s="15" t="s">
        <v>983</v>
      </c>
      <c r="D37" s="15" t="s">
        <v>984</v>
      </c>
      <c r="E37" s="17"/>
      <c r="F37" s="16" t="s">
        <v>183</v>
      </c>
      <c r="G37" s="17">
        <v>4</v>
      </c>
      <c r="H37" s="17" t="str">
        <f t="shared" si="6"/>
        <v>text</v>
      </c>
      <c r="I37" s="17">
        <f t="shared" si="7"/>
        <v>13</v>
      </c>
      <c r="J37" s="18"/>
      <c r="K37" s="21"/>
      <c r="L37" s="19"/>
      <c r="M37" s="20"/>
      <c r="P37" s="6"/>
      <c r="Q37" s="6"/>
      <c r="R37" s="6"/>
      <c r="S37" s="6" t="str">
        <f t="shared" si="8"/>
        <v>,shushoku_code9</v>
      </c>
      <c r="T37" s="6" t="str">
        <f t="shared" si="9"/>
        <v>TEXT</v>
      </c>
      <c r="U37" s="6" t="str">
        <f t="shared" si="10"/>
        <v/>
      </c>
      <c r="V37" s="6" t="str">
        <f t="shared" si="0"/>
        <v/>
      </c>
      <c r="W37" s="6" t="str">
        <f t="shared" si="1"/>
        <v>-- 修飾語コード9</v>
      </c>
      <c r="X37" s="6"/>
      <c r="AF37" s="42"/>
      <c r="AG37" s="42"/>
      <c r="AH37" s="42"/>
      <c r="AK37" s="22" t="str">
        <f t="shared" si="11"/>
        <v>,shushoku_code9</v>
      </c>
      <c r="AP37" s="22" t="str">
        <f t="shared" si="3"/>
        <v>,d.shushoku_code9</v>
      </c>
      <c r="AU37" s="22" t="str">
        <f t="shared" si="4"/>
        <v>,d.shushoku_code9</v>
      </c>
    </row>
    <row r="38" spans="1:47" s="22" customFormat="1">
      <c r="A38" s="6"/>
      <c r="B38" s="14">
        <f>ROW()-13</f>
        <v>25</v>
      </c>
      <c r="C38" s="25" t="s">
        <v>985</v>
      </c>
      <c r="D38" s="25" t="s">
        <v>986</v>
      </c>
      <c r="E38" s="16"/>
      <c r="F38" s="16" t="s">
        <v>183</v>
      </c>
      <c r="G38" s="16">
        <v>4</v>
      </c>
      <c r="H38" s="17" t="str">
        <f t="shared" si="6"/>
        <v>text</v>
      </c>
      <c r="I38" s="17">
        <f t="shared" si="7"/>
        <v>13</v>
      </c>
      <c r="J38" s="26"/>
      <c r="K38" s="27"/>
      <c r="L38" s="28"/>
      <c r="M38" s="29"/>
      <c r="P38" s="6"/>
      <c r="Q38" s="6"/>
      <c r="R38" s="6"/>
      <c r="S38" s="6" t="str">
        <f t="shared" si="8"/>
        <v>,shushoku_code10</v>
      </c>
      <c r="T38" s="6" t="str">
        <f t="shared" si="9"/>
        <v>TEXT</v>
      </c>
      <c r="U38" s="6" t="str">
        <f t="shared" si="10"/>
        <v/>
      </c>
      <c r="V38" s="6" t="str">
        <f t="shared" si="0"/>
        <v/>
      </c>
      <c r="W38" s="6" t="str">
        <f t="shared" si="1"/>
        <v>-- 修飾語コード10</v>
      </c>
      <c r="X38" s="6"/>
      <c r="AF38" s="42"/>
      <c r="AG38" s="42"/>
      <c r="AH38" s="42"/>
      <c r="AK38" s="22" t="str">
        <f t="shared" si="11"/>
        <v>,shushoku_code10</v>
      </c>
      <c r="AP38" s="22" t="str">
        <f t="shared" si="3"/>
        <v>,d.shushoku_code10</v>
      </c>
      <c r="AU38" s="22" t="str">
        <f t="shared" si="4"/>
        <v>,d.shushoku_code10</v>
      </c>
    </row>
    <row r="39" spans="1:47" s="22" customFormat="1">
      <c r="A39" s="6"/>
      <c r="B39" s="14">
        <f t="shared" si="5"/>
        <v>26</v>
      </c>
      <c r="C39" s="15" t="s">
        <v>987</v>
      </c>
      <c r="D39" s="15" t="s">
        <v>988</v>
      </c>
      <c r="E39" s="17"/>
      <c r="F39" s="16" t="s">
        <v>183</v>
      </c>
      <c r="G39" s="17">
        <v>4</v>
      </c>
      <c r="H39" s="17" t="str">
        <f t="shared" si="6"/>
        <v>text</v>
      </c>
      <c r="I39" s="17">
        <f t="shared" si="7"/>
        <v>13</v>
      </c>
      <c r="J39" s="18"/>
      <c r="K39" s="21"/>
      <c r="L39" s="19"/>
      <c r="M39" s="20"/>
      <c r="P39" s="6"/>
      <c r="Q39" s="6"/>
      <c r="R39" s="6"/>
      <c r="S39" s="6" t="str">
        <f t="shared" si="8"/>
        <v>,shushoku_code11</v>
      </c>
      <c r="T39" s="6" t="str">
        <f t="shared" si="9"/>
        <v>TEXT</v>
      </c>
      <c r="U39" s="6" t="str">
        <f t="shared" si="10"/>
        <v/>
      </c>
      <c r="V39" s="6" t="str">
        <f t="shared" si="0"/>
        <v/>
      </c>
      <c r="W39" s="6" t="str">
        <f t="shared" si="1"/>
        <v>-- 修飾語コード11</v>
      </c>
      <c r="X39" s="6"/>
      <c r="AF39" s="42"/>
      <c r="AG39" s="42"/>
      <c r="AH39" s="42"/>
      <c r="AK39" s="22" t="str">
        <f t="shared" si="11"/>
        <v>,shushoku_code11</v>
      </c>
      <c r="AP39" s="22" t="str">
        <f t="shared" si="3"/>
        <v>,d.shushoku_code11</v>
      </c>
      <c r="AU39" s="22" t="str">
        <f t="shared" si="4"/>
        <v>,d.shushoku_code11</v>
      </c>
    </row>
    <row r="40" spans="1:47" s="22" customFormat="1">
      <c r="A40" s="6"/>
      <c r="B40" s="14">
        <f t="shared" si="5"/>
        <v>27</v>
      </c>
      <c r="C40" s="15" t="s">
        <v>989</v>
      </c>
      <c r="D40" s="15" t="s">
        <v>990</v>
      </c>
      <c r="E40" s="17"/>
      <c r="F40" s="16" t="s">
        <v>183</v>
      </c>
      <c r="G40" s="17">
        <v>4</v>
      </c>
      <c r="H40" s="17" t="str">
        <f t="shared" si="6"/>
        <v>text</v>
      </c>
      <c r="I40" s="17">
        <f t="shared" si="7"/>
        <v>13</v>
      </c>
      <c r="J40" s="18"/>
      <c r="K40" s="21"/>
      <c r="L40" s="19"/>
      <c r="M40" s="20"/>
      <c r="P40" s="6"/>
      <c r="Q40" s="6"/>
      <c r="R40" s="6"/>
      <c r="S40" s="6" t="str">
        <f t="shared" si="8"/>
        <v>,shushoku_code12</v>
      </c>
      <c r="T40" s="6" t="str">
        <f t="shared" si="9"/>
        <v>TEXT</v>
      </c>
      <c r="U40" s="6" t="str">
        <f t="shared" si="10"/>
        <v/>
      </c>
      <c r="V40" s="6" t="str">
        <f t="shared" si="0"/>
        <v/>
      </c>
      <c r="W40" s="6" t="str">
        <f t="shared" si="1"/>
        <v>-- 修飾語コード12</v>
      </c>
      <c r="X40" s="6"/>
      <c r="AF40" s="42"/>
      <c r="AG40" s="42"/>
      <c r="AH40" s="42"/>
      <c r="AK40" s="22" t="str">
        <f t="shared" si="11"/>
        <v>,shushoku_code12</v>
      </c>
      <c r="AP40" s="22" t="str">
        <f t="shared" si="3"/>
        <v>,d.shushoku_code12</v>
      </c>
      <c r="AU40" s="22" t="str">
        <f t="shared" si="4"/>
        <v>,d.shushoku_code12</v>
      </c>
    </row>
    <row r="41" spans="1:47" s="22" customFormat="1">
      <c r="A41" s="6"/>
      <c r="B41" s="14">
        <f t="shared" si="5"/>
        <v>28</v>
      </c>
      <c r="C41" s="25" t="s">
        <v>991</v>
      </c>
      <c r="D41" s="25" t="s">
        <v>992</v>
      </c>
      <c r="E41" s="16"/>
      <c r="F41" s="16" t="s">
        <v>183</v>
      </c>
      <c r="G41" s="16">
        <v>4</v>
      </c>
      <c r="H41" s="17" t="str">
        <f t="shared" si="6"/>
        <v>text</v>
      </c>
      <c r="I41" s="17">
        <f t="shared" si="7"/>
        <v>13</v>
      </c>
      <c r="J41" s="26"/>
      <c r="K41" s="27"/>
      <c r="L41" s="28"/>
      <c r="M41" s="29"/>
      <c r="P41" s="6"/>
      <c r="Q41" s="6"/>
      <c r="R41" s="6"/>
      <c r="S41" s="6" t="str">
        <f t="shared" si="8"/>
        <v>,shushoku_code13</v>
      </c>
      <c r="T41" s="6" t="str">
        <f t="shared" si="9"/>
        <v>TEXT</v>
      </c>
      <c r="U41" s="6" t="str">
        <f t="shared" si="10"/>
        <v/>
      </c>
      <c r="V41" s="6" t="str">
        <f t="shared" si="0"/>
        <v/>
      </c>
      <c r="W41" s="6" t="str">
        <f t="shared" si="1"/>
        <v>-- 修飾語コード13</v>
      </c>
      <c r="X41" s="6"/>
      <c r="AF41" s="42"/>
      <c r="AG41" s="42"/>
      <c r="AH41" s="42"/>
      <c r="AK41" s="22" t="str">
        <f t="shared" si="11"/>
        <v>,shushoku_code13</v>
      </c>
      <c r="AP41" s="22" t="str">
        <f t="shared" si="3"/>
        <v>,d.shushoku_code13</v>
      </c>
      <c r="AU41" s="22" t="str">
        <f t="shared" si="4"/>
        <v>,d.shushoku_code13</v>
      </c>
    </row>
    <row r="42" spans="1:47" s="22" customFormat="1">
      <c r="A42" s="6"/>
      <c r="B42" s="14">
        <f t="shared" si="5"/>
        <v>29</v>
      </c>
      <c r="C42" s="15" t="s">
        <v>993</v>
      </c>
      <c r="D42" s="15" t="s">
        <v>994</v>
      </c>
      <c r="E42" s="17"/>
      <c r="F42" s="16" t="s">
        <v>183</v>
      </c>
      <c r="G42" s="17">
        <v>4</v>
      </c>
      <c r="H42" s="17" t="str">
        <f t="shared" si="6"/>
        <v>text</v>
      </c>
      <c r="I42" s="17">
        <f t="shared" si="7"/>
        <v>13</v>
      </c>
      <c r="J42" s="18"/>
      <c r="K42" s="21"/>
      <c r="L42" s="19"/>
      <c r="M42" s="20"/>
      <c r="P42" s="6"/>
      <c r="Q42" s="6"/>
      <c r="R42" s="6"/>
      <c r="S42" s="6" t="str">
        <f t="shared" si="8"/>
        <v>,shushoku_code14</v>
      </c>
      <c r="T42" s="6" t="str">
        <f t="shared" si="9"/>
        <v>TEXT</v>
      </c>
      <c r="U42" s="6" t="str">
        <f t="shared" si="10"/>
        <v/>
      </c>
      <c r="V42" s="6" t="str">
        <f t="shared" si="0"/>
        <v/>
      </c>
      <c r="W42" s="6" t="str">
        <f t="shared" si="1"/>
        <v>-- 修飾語コード14</v>
      </c>
      <c r="X42" s="6"/>
      <c r="AF42" s="42"/>
      <c r="AG42" s="42"/>
      <c r="AH42" s="42"/>
      <c r="AK42" s="22" t="str">
        <f t="shared" si="11"/>
        <v>,shushoku_code14</v>
      </c>
      <c r="AP42" s="22" t="str">
        <f t="shared" si="3"/>
        <v>,d.shushoku_code14</v>
      </c>
      <c r="AU42" s="22" t="str">
        <f t="shared" si="4"/>
        <v>,d.shushoku_code14</v>
      </c>
    </row>
    <row r="43" spans="1:47" s="22" customFormat="1">
      <c r="A43" s="6"/>
      <c r="B43" s="14">
        <f t="shared" si="5"/>
        <v>30</v>
      </c>
      <c r="C43" s="15" t="s">
        <v>995</v>
      </c>
      <c r="D43" s="15" t="s">
        <v>996</v>
      </c>
      <c r="E43" s="17"/>
      <c r="F43" s="16" t="s">
        <v>183</v>
      </c>
      <c r="G43" s="17">
        <v>4</v>
      </c>
      <c r="H43" s="17" t="str">
        <f t="shared" si="6"/>
        <v>text</v>
      </c>
      <c r="I43" s="17">
        <f t="shared" si="7"/>
        <v>13</v>
      </c>
      <c r="J43" s="18"/>
      <c r="K43" s="21"/>
      <c r="L43" s="19"/>
      <c r="M43" s="20"/>
      <c r="P43" s="6"/>
      <c r="Q43" s="6"/>
      <c r="R43" s="6"/>
      <c r="S43" s="6" t="str">
        <f t="shared" si="8"/>
        <v>,shushoku_code15</v>
      </c>
      <c r="T43" s="6" t="str">
        <f t="shared" si="9"/>
        <v>TEXT</v>
      </c>
      <c r="U43" s="6" t="str">
        <f t="shared" si="10"/>
        <v/>
      </c>
      <c r="V43" s="6" t="str">
        <f t="shared" si="0"/>
        <v/>
      </c>
      <c r="W43" s="6" t="str">
        <f t="shared" si="1"/>
        <v>-- 修飾語コード15</v>
      </c>
      <c r="X43" s="6"/>
      <c r="AF43" s="42"/>
      <c r="AG43" s="42"/>
      <c r="AH43" s="42"/>
      <c r="AK43" s="22" t="str">
        <f t="shared" si="11"/>
        <v>,shushoku_code15</v>
      </c>
      <c r="AP43" s="22" t="str">
        <f t="shared" si="3"/>
        <v>,d.shushoku_code15</v>
      </c>
      <c r="AU43" s="22" t="str">
        <f t="shared" si="4"/>
        <v>,d.shushoku_code15</v>
      </c>
    </row>
    <row r="44" spans="1:47" s="22" customFormat="1">
      <c r="A44" s="6"/>
      <c r="B44" s="14">
        <f t="shared" si="5"/>
        <v>31</v>
      </c>
      <c r="C44" s="25" t="s">
        <v>997</v>
      </c>
      <c r="D44" s="25" t="s">
        <v>998</v>
      </c>
      <c r="E44" s="16"/>
      <c r="F44" s="16" t="s">
        <v>183</v>
      </c>
      <c r="G44" s="16">
        <v>4</v>
      </c>
      <c r="H44" s="17" t="str">
        <f t="shared" si="6"/>
        <v>text</v>
      </c>
      <c r="I44" s="17">
        <f t="shared" si="7"/>
        <v>13</v>
      </c>
      <c r="J44" s="26"/>
      <c r="K44" s="27"/>
      <c r="L44" s="28"/>
      <c r="M44" s="29"/>
      <c r="P44" s="6"/>
      <c r="Q44" s="6"/>
      <c r="R44" s="6"/>
      <c r="S44" s="6" t="str">
        <f t="shared" si="8"/>
        <v>,shushoku_code16</v>
      </c>
      <c r="T44" s="6" t="str">
        <f t="shared" si="9"/>
        <v>TEXT</v>
      </c>
      <c r="U44" s="6" t="str">
        <f t="shared" si="10"/>
        <v/>
      </c>
      <c r="V44" s="6" t="str">
        <f t="shared" si="0"/>
        <v/>
      </c>
      <c r="W44" s="6" t="str">
        <f t="shared" si="1"/>
        <v>-- 修飾語コード16</v>
      </c>
      <c r="X44" s="6"/>
      <c r="AF44" s="42"/>
      <c r="AG44" s="42"/>
      <c r="AH44" s="42"/>
      <c r="AK44" s="22" t="str">
        <f t="shared" si="11"/>
        <v>,shushoku_code16</v>
      </c>
      <c r="AP44" s="22" t="str">
        <f t="shared" si="3"/>
        <v>,d.shushoku_code16</v>
      </c>
      <c r="AU44" s="22" t="str">
        <f t="shared" si="4"/>
        <v>,d.shushoku_code16</v>
      </c>
    </row>
    <row r="45" spans="1:47" s="22" customFormat="1">
      <c r="A45" s="6"/>
      <c r="B45" s="14">
        <f t="shared" si="5"/>
        <v>32</v>
      </c>
      <c r="C45" s="15" t="s">
        <v>999</v>
      </c>
      <c r="D45" s="15" t="s">
        <v>1000</v>
      </c>
      <c r="E45" s="17"/>
      <c r="F45" s="16" t="s">
        <v>183</v>
      </c>
      <c r="G45" s="17">
        <v>4</v>
      </c>
      <c r="H45" s="17" t="str">
        <f t="shared" si="6"/>
        <v>text</v>
      </c>
      <c r="I45" s="17">
        <f t="shared" si="7"/>
        <v>13</v>
      </c>
      <c r="J45" s="18"/>
      <c r="K45" s="21"/>
      <c r="L45" s="19"/>
      <c r="M45" s="20"/>
      <c r="P45" s="6"/>
      <c r="Q45" s="6"/>
      <c r="R45" s="6"/>
      <c r="S45" s="6" t="str">
        <f t="shared" si="8"/>
        <v>,shushoku_code17</v>
      </c>
      <c r="T45" s="6" t="str">
        <f t="shared" si="9"/>
        <v>TEXT</v>
      </c>
      <c r="U45" s="6" t="str">
        <f t="shared" si="10"/>
        <v/>
      </c>
      <c r="V45" s="6" t="str">
        <f t="shared" si="0"/>
        <v/>
      </c>
      <c r="W45" s="6" t="str">
        <f t="shared" si="1"/>
        <v>-- 修飾語コード17</v>
      </c>
      <c r="X45" s="6"/>
      <c r="AF45" s="42"/>
      <c r="AG45" s="42"/>
      <c r="AH45" s="42"/>
      <c r="AK45" s="22" t="str">
        <f t="shared" si="11"/>
        <v>,shushoku_code17</v>
      </c>
      <c r="AP45" s="22" t="str">
        <f t="shared" si="3"/>
        <v>,d.shushoku_code17</v>
      </c>
      <c r="AU45" s="22" t="str">
        <f t="shared" si="4"/>
        <v>,d.shushoku_code17</v>
      </c>
    </row>
    <row r="46" spans="1:47" s="22" customFormat="1">
      <c r="A46" s="6"/>
      <c r="B46" s="14">
        <f>ROW()-13</f>
        <v>33</v>
      </c>
      <c r="C46" s="25" t="s">
        <v>1001</v>
      </c>
      <c r="D46" s="25" t="s">
        <v>1002</v>
      </c>
      <c r="E46" s="16"/>
      <c r="F46" s="16" t="s">
        <v>183</v>
      </c>
      <c r="G46" s="16">
        <v>4</v>
      </c>
      <c r="H46" s="17" t="str">
        <f t="shared" si="6"/>
        <v>text</v>
      </c>
      <c r="I46" s="17">
        <f t="shared" si="7"/>
        <v>13</v>
      </c>
      <c r="J46" s="26"/>
      <c r="K46" s="27"/>
      <c r="L46" s="28"/>
      <c r="M46" s="29"/>
      <c r="P46" s="6"/>
      <c r="Q46" s="6"/>
      <c r="R46" s="6"/>
      <c r="S46" s="6" t="str">
        <f t="shared" si="8"/>
        <v>,shushoku_code18</v>
      </c>
      <c r="T46" s="6" t="str">
        <f t="shared" si="9"/>
        <v>TEXT</v>
      </c>
      <c r="U46" s="6" t="str">
        <f t="shared" si="10"/>
        <v/>
      </c>
      <c r="V46" s="6" t="str">
        <f t="shared" si="0"/>
        <v/>
      </c>
      <c r="W46" s="6" t="str">
        <f t="shared" si="1"/>
        <v>-- 修飾語コード18</v>
      </c>
      <c r="X46" s="6"/>
      <c r="AF46" s="42"/>
      <c r="AG46" s="42"/>
      <c r="AH46" s="42"/>
      <c r="AK46" s="22" t="str">
        <f t="shared" si="11"/>
        <v>,shushoku_code18</v>
      </c>
      <c r="AP46" s="22" t="str">
        <f t="shared" si="3"/>
        <v>,d.shushoku_code18</v>
      </c>
      <c r="AU46" s="22" t="str">
        <f t="shared" si="4"/>
        <v>,d.shushoku_code18</v>
      </c>
    </row>
    <row r="47" spans="1:47" s="22" customFormat="1">
      <c r="A47" s="6"/>
      <c r="B47" s="14">
        <f t="shared" si="5"/>
        <v>34</v>
      </c>
      <c r="C47" s="15" t="s">
        <v>1003</v>
      </c>
      <c r="D47" s="15" t="s">
        <v>1004</v>
      </c>
      <c r="E47" s="17"/>
      <c r="F47" s="16" t="s">
        <v>183</v>
      </c>
      <c r="G47" s="17">
        <v>4</v>
      </c>
      <c r="H47" s="17" t="str">
        <f t="shared" si="6"/>
        <v>text</v>
      </c>
      <c r="I47" s="17">
        <f t="shared" si="7"/>
        <v>13</v>
      </c>
      <c r="J47" s="18"/>
      <c r="K47" s="21"/>
      <c r="L47" s="19"/>
      <c r="M47" s="20"/>
      <c r="P47" s="6"/>
      <c r="Q47" s="6"/>
      <c r="R47" s="6"/>
      <c r="S47" s="6" t="str">
        <f t="shared" si="8"/>
        <v>,shushoku_code19</v>
      </c>
      <c r="T47" s="6" t="str">
        <f t="shared" si="9"/>
        <v>TEXT</v>
      </c>
      <c r="U47" s="6" t="str">
        <f t="shared" si="10"/>
        <v/>
      </c>
      <c r="V47" s="6" t="str">
        <f t="shared" si="0"/>
        <v/>
      </c>
      <c r="W47" s="6" t="str">
        <f t="shared" si="1"/>
        <v>-- 修飾語コード19</v>
      </c>
      <c r="X47" s="6"/>
      <c r="AF47" s="42"/>
      <c r="AG47" s="42"/>
      <c r="AH47" s="42"/>
      <c r="AK47" s="22" t="str">
        <f t="shared" si="11"/>
        <v>,shushoku_code19</v>
      </c>
      <c r="AP47" s="22" t="str">
        <f t="shared" si="3"/>
        <v>,d.shushoku_code19</v>
      </c>
      <c r="AU47" s="22" t="str">
        <f t="shared" si="4"/>
        <v>,d.shushoku_code19</v>
      </c>
    </row>
    <row r="48" spans="1:47" s="22" customFormat="1">
      <c r="A48" s="6"/>
      <c r="B48" s="14">
        <f t="shared" si="5"/>
        <v>35</v>
      </c>
      <c r="C48" s="15" t="s">
        <v>1005</v>
      </c>
      <c r="D48" s="15" t="s">
        <v>1006</v>
      </c>
      <c r="E48" s="17"/>
      <c r="F48" s="16" t="s">
        <v>183</v>
      </c>
      <c r="G48" s="17">
        <v>4</v>
      </c>
      <c r="H48" s="17" t="str">
        <f t="shared" si="6"/>
        <v>text</v>
      </c>
      <c r="I48" s="17">
        <f t="shared" si="7"/>
        <v>13</v>
      </c>
      <c r="J48" s="18"/>
      <c r="K48" s="21"/>
      <c r="L48" s="19"/>
      <c r="M48" s="20"/>
      <c r="P48" s="6"/>
      <c r="Q48" s="6"/>
      <c r="R48" s="6"/>
      <c r="S48" s="6" t="str">
        <f t="shared" si="8"/>
        <v>,shushoku_code20</v>
      </c>
      <c r="T48" s="6" t="str">
        <f t="shared" si="9"/>
        <v>TEXT</v>
      </c>
      <c r="U48" s="6" t="str">
        <f t="shared" si="10"/>
        <v/>
      </c>
      <c r="V48" s="6" t="str">
        <f t="shared" si="0"/>
        <v/>
      </c>
      <c r="W48" s="6" t="str">
        <f t="shared" si="1"/>
        <v>-- 修飾語コード20</v>
      </c>
      <c r="X48" s="6"/>
      <c r="AF48" s="42"/>
      <c r="AG48" s="42"/>
      <c r="AH48" s="42"/>
      <c r="AK48" s="22" t="str">
        <f t="shared" si="11"/>
        <v>,shushoku_code20</v>
      </c>
      <c r="AP48" s="22" t="str">
        <f t="shared" si="3"/>
        <v>,d.shushoku_code20</v>
      </c>
      <c r="AU48" s="22" t="str">
        <f t="shared" si="4"/>
        <v>,d.shushoku_code20</v>
      </c>
    </row>
    <row r="49" spans="1:47" s="22" customFormat="1">
      <c r="A49" s="6"/>
      <c r="B49" s="14">
        <f t="shared" si="5"/>
        <v>36</v>
      </c>
      <c r="C49" s="25" t="s">
        <v>1007</v>
      </c>
      <c r="D49" s="25" t="s">
        <v>1008</v>
      </c>
      <c r="E49" s="16"/>
      <c r="F49" s="16" t="s">
        <v>183</v>
      </c>
      <c r="G49" s="16">
        <v>20</v>
      </c>
      <c r="H49" s="17" t="str">
        <f t="shared" si="6"/>
        <v>text</v>
      </c>
      <c r="I49" s="17">
        <f t="shared" si="7"/>
        <v>61</v>
      </c>
      <c r="J49" s="26"/>
      <c r="K49" s="27"/>
      <c r="L49" s="28"/>
      <c r="M49" s="29"/>
      <c r="P49" s="6"/>
      <c r="Q49" s="6"/>
      <c r="R49" s="6"/>
      <c r="S49" s="6" t="str">
        <f t="shared" si="8"/>
        <v>,shobyo_name</v>
      </c>
      <c r="T49" s="6" t="str">
        <f t="shared" si="9"/>
        <v>TEXT</v>
      </c>
      <c r="U49" s="6" t="str">
        <f t="shared" si="10"/>
        <v/>
      </c>
      <c r="V49" s="6" t="str">
        <f t="shared" si="0"/>
        <v/>
      </c>
      <c r="W49" s="6" t="str">
        <f t="shared" si="1"/>
        <v>-- 傷病名称</v>
      </c>
      <c r="X49" s="6"/>
      <c r="AF49" s="42"/>
      <c r="AG49" s="42"/>
      <c r="AH49" s="42"/>
      <c r="AK49" s="22" t="str">
        <f t="shared" si="11"/>
        <v>,shobyo_name</v>
      </c>
      <c r="AP49" s="22" t="str">
        <f t="shared" si="3"/>
        <v>,d.shobyo_name</v>
      </c>
      <c r="AU49" s="22" t="str">
        <f t="shared" si="4"/>
        <v>,d.shobyo_name</v>
      </c>
    </row>
    <row r="50" spans="1:47" s="22" customFormat="1">
      <c r="A50" s="6"/>
      <c r="B50" s="14">
        <f t="shared" si="5"/>
        <v>37</v>
      </c>
      <c r="C50" s="25" t="s">
        <v>1009</v>
      </c>
      <c r="D50" s="25" t="s">
        <v>1010</v>
      </c>
      <c r="E50" s="16"/>
      <c r="F50" s="16" t="s">
        <v>183</v>
      </c>
      <c r="G50" s="16">
        <v>2</v>
      </c>
      <c r="H50" s="17" t="str">
        <f t="shared" si="6"/>
        <v>text</v>
      </c>
      <c r="I50" s="17">
        <f t="shared" si="7"/>
        <v>7</v>
      </c>
      <c r="J50" s="26"/>
      <c r="K50" s="27"/>
      <c r="L50" s="28"/>
      <c r="M50" s="29"/>
      <c r="P50" s="6"/>
      <c r="Q50" s="6"/>
      <c r="R50" s="6"/>
      <c r="S50" s="6" t="str">
        <f t="shared" si="8"/>
        <v>,main_shobyo_code</v>
      </c>
      <c r="T50" s="6" t="str">
        <f t="shared" si="9"/>
        <v>TEXT</v>
      </c>
      <c r="U50" s="6" t="str">
        <f t="shared" si="10"/>
        <v/>
      </c>
      <c r="V50" s="6" t="str">
        <f t="shared" si="0"/>
        <v/>
      </c>
      <c r="W50" s="6" t="str">
        <f t="shared" si="1"/>
        <v>-- 主傷病</v>
      </c>
      <c r="X50" s="6"/>
      <c r="AF50" s="42"/>
      <c r="AG50" s="42"/>
      <c r="AH50" s="42"/>
      <c r="AK50" s="22" t="str">
        <f t="shared" si="11"/>
        <v>,main_shobyo_code</v>
      </c>
      <c r="AP50" s="22" t="str">
        <f t="shared" si="3"/>
        <v>,d.main_shobyo_code</v>
      </c>
      <c r="AU50" s="22" t="str">
        <f t="shared" si="4"/>
        <v>,d.main_shobyo_code</v>
      </c>
    </row>
    <row r="51" spans="1:47" s="22" customFormat="1" ht="18.75" customHeight="1" thickBot="1">
      <c r="A51" s="6"/>
      <c r="B51" s="30">
        <f>ROW()-13</f>
        <v>38</v>
      </c>
      <c r="C51" s="31" t="s">
        <v>1011</v>
      </c>
      <c r="D51" s="31" t="s">
        <v>1012</v>
      </c>
      <c r="E51" s="23"/>
      <c r="F51" s="23" t="s">
        <v>183</v>
      </c>
      <c r="G51" s="23">
        <v>20</v>
      </c>
      <c r="H51" s="23" t="str">
        <f t="shared" si="6"/>
        <v>text</v>
      </c>
      <c r="I51" s="23">
        <f t="shared" si="7"/>
        <v>61</v>
      </c>
      <c r="J51" s="32"/>
      <c r="K51" s="33"/>
      <c r="L51" s="34"/>
      <c r="M51" s="35"/>
      <c r="P51" s="6"/>
      <c r="Q51" s="6"/>
      <c r="R51" s="6"/>
      <c r="S51" s="6" t="str">
        <f t="shared" si="8"/>
        <v>,hosoku_comment</v>
      </c>
      <c r="T51" s="6" t="str">
        <f t="shared" si="9"/>
        <v>TEXT</v>
      </c>
      <c r="U51" s="6" t="str">
        <f t="shared" si="10"/>
        <v/>
      </c>
      <c r="V51" s="6" t="str">
        <f t="shared" si="0"/>
        <v/>
      </c>
      <c r="W51" s="6" t="str">
        <f t="shared" si="1"/>
        <v>-- 補足コメント</v>
      </c>
      <c r="X51" s="6"/>
      <c r="AF51" s="42"/>
      <c r="AG51" s="42"/>
      <c r="AH51" s="42"/>
      <c r="AK51" s="22" t="str">
        <f t="shared" si="11"/>
        <v>,hosoku_comment</v>
      </c>
      <c r="AP51" s="22" t="str">
        <f t="shared" si="3"/>
        <v>,d.hosoku_comment</v>
      </c>
      <c r="AU51" s="22" t="str">
        <f t="shared" si="4"/>
        <v>,d.hosoku_comment</v>
      </c>
    </row>
    <row r="52" spans="1:47">
      <c r="P52" s="22"/>
      <c r="R52" s="6" t="s">
        <v>175</v>
      </c>
      <c r="Y52" s="22"/>
      <c r="Z52" s="22"/>
      <c r="AA52" s="22"/>
      <c r="AB52" s="22"/>
      <c r="AJ52" s="6" t="s">
        <v>476</v>
      </c>
      <c r="AO52" s="6" t="s">
        <v>476</v>
      </c>
      <c r="AT52" s="6" t="s">
        <v>476</v>
      </c>
    </row>
    <row r="53" spans="1:47">
      <c r="A53" s="22"/>
      <c r="P53" s="22"/>
      <c r="Y53" s="22"/>
      <c r="Z53" s="22"/>
      <c r="AA53" s="22"/>
      <c r="AB53" s="22"/>
      <c r="AK53" s="6" t="str">
        <f>AK$11&amp;"."&amp;SUBSTITUTE($D$8,"merge","dwh")</f>
        <v>milscm2.dwh_receiptd_sy</v>
      </c>
      <c r="AP53" s="6" t="str">
        <f>"(select * from "&amp;$AP$11&amp;"."&amp;SUBSTITUTE($D$8,"merge","dwh")&amp;" where facility_id = '%(facility_id)s') d "</f>
        <v xml:space="preserve">(select * from milscm22.dwh_receiptd_sy where facility_id = '%(facility_id)s') d </v>
      </c>
      <c r="AU53" s="6" t="str">
        <f>"(select * from "&amp;$AU$11&amp;"."&amp;SUBSTITUTE($D$8,"merge","dwh")&amp;" where facility_id = '%(facility_id)s') d "</f>
        <v xml:space="preserve">(select * from milscm12.dwh_receiptd_sy where facility_id = '%(facility_id)s') d </v>
      </c>
    </row>
    <row r="54" spans="1:47">
      <c r="A54" s="22"/>
      <c r="P54" s="22"/>
      <c r="Y54" s="22"/>
      <c r="Z54" s="22"/>
      <c r="AA54" s="22"/>
      <c r="AB54" s="22"/>
      <c r="AJ54" s="6" t="s">
        <v>2006</v>
      </c>
      <c r="AO54" s="6" t="s">
        <v>2006</v>
      </c>
      <c r="AT54" s="6" t="s">
        <v>2006</v>
      </c>
    </row>
    <row r="55" spans="1:47">
      <c r="A55" s="22"/>
      <c r="P55" s="22"/>
      <c r="Y55" s="22"/>
      <c r="Z55" s="22"/>
      <c r="AA55" s="22"/>
      <c r="AB55" s="22"/>
      <c r="AI55" s="6" t="s">
        <v>138</v>
      </c>
      <c r="AK55" s="6" t="str">
        <f>$AI55&amp;" = '%(facility_id)s'"</f>
        <v>facility_id = '%(facility_id)s'</v>
      </c>
      <c r="AP55" s="6" t="str">
        <f>"not exists ( select 1 from (select * from "&amp;"milscm4."&amp;$D$8&amp;" where facility_id = '%(facility_id)s') m where"</f>
        <v>not exists ( select 1 from (select * from milscm4.merge_receiptd_sy where facility_id = '%(facility_id)s') m where</v>
      </c>
      <c r="AU55" s="6" t="str">
        <f>"not exists ( select 1 from (select * from "&amp;"milscm4."&amp;$D$8&amp;" where facility_id = '%(facility_id)s') m where"</f>
        <v>not exists ( select 1 from (select * from milscm4.merge_receiptd_sy where facility_id = '%(facility_id)s') m where</v>
      </c>
    </row>
    <row r="56" spans="1:47">
      <c r="A56" s="22"/>
      <c r="P56" s="22"/>
      <c r="Y56" s="22"/>
      <c r="Z56" s="22"/>
      <c r="AA56" s="22"/>
      <c r="AB56" s="22"/>
      <c r="AJ56" s="6" t="s">
        <v>2007</v>
      </c>
      <c r="AN56" s="6" t="s">
        <v>138</v>
      </c>
      <c r="AP56" s="6" t="str">
        <f>"d."&amp;$AN56&amp;"=m."&amp;$AN56</f>
        <v>d.facility_id=m.facility_id</v>
      </c>
      <c r="AU56" s="6" t="str">
        <f>"d."&amp;$AN56&amp;"=m."&amp;$AN56</f>
        <v>d.facility_id=m.facility_id</v>
      </c>
    </row>
    <row r="57" spans="1:47">
      <c r="A57" s="22"/>
      <c r="P57" s="22"/>
      <c r="Y57" s="22"/>
      <c r="Z57" s="22"/>
      <c r="AA57" s="22"/>
      <c r="AB57" s="22"/>
      <c r="AN57" s="6" t="s">
        <v>814</v>
      </c>
      <c r="AP57" s="6" t="str">
        <f t="shared" ref="AP57:AP61" si="12">"and d."&amp;$AN57&amp;"=m."&amp;$AN57</f>
        <v>and d.seikyu_ym=m.seikyu_ym</v>
      </c>
      <c r="AU57" s="6" t="str">
        <f t="shared" ref="AU57:AU61" si="13">"and d."&amp;$AN57&amp;"=m."&amp;$AN57</f>
        <v>and d.seikyu_ym=m.seikyu_ym</v>
      </c>
    </row>
    <row r="58" spans="1:47">
      <c r="P58" s="22"/>
      <c r="Y58" s="22"/>
      <c r="Z58" s="22"/>
      <c r="AA58" s="22"/>
      <c r="AB58" s="22"/>
      <c r="AN58" s="6" t="s">
        <v>139</v>
      </c>
      <c r="AP58" s="6" t="str">
        <f t="shared" si="12"/>
        <v>and d.shinryo_ym=m.shinryo_ym</v>
      </c>
      <c r="AU58" s="6" t="str">
        <f t="shared" si="13"/>
        <v>and d.shinryo_ym=m.shinryo_ym</v>
      </c>
    </row>
    <row r="59" spans="1:47">
      <c r="P59" s="22"/>
      <c r="Y59" s="22"/>
      <c r="Z59" s="22"/>
      <c r="AA59" s="22"/>
      <c r="AB59" s="22"/>
      <c r="AN59" s="6" t="s">
        <v>816</v>
      </c>
      <c r="AP59" s="6" t="str">
        <f t="shared" si="12"/>
        <v>and d.shinsa_kikan=m.shinsa_kikan</v>
      </c>
      <c r="AU59" s="6" t="str">
        <f t="shared" si="13"/>
        <v>and d.shinsa_kikan=m.shinsa_kikan</v>
      </c>
    </row>
    <row r="60" spans="1:47">
      <c r="P60" s="22"/>
      <c r="Y60" s="22"/>
      <c r="Z60" s="22"/>
      <c r="AA60" s="22"/>
      <c r="AB60" s="22"/>
      <c r="AN60" s="6" t="s">
        <v>820</v>
      </c>
      <c r="AP60" s="6" t="str">
        <f t="shared" si="12"/>
        <v>and d.receipt_no=m.receipt_no</v>
      </c>
      <c r="AU60" s="6" t="str">
        <f t="shared" si="13"/>
        <v>and d.receipt_no=m.receipt_no</v>
      </c>
    </row>
    <row r="61" spans="1:47">
      <c r="P61" s="22"/>
      <c r="Y61" s="22"/>
      <c r="Z61" s="22"/>
      <c r="AA61" s="22"/>
      <c r="AB61" s="22"/>
      <c r="AN61" s="6" t="s">
        <v>822</v>
      </c>
      <c r="AP61" s="6" t="str">
        <f t="shared" si="12"/>
        <v>and d.gyo_no=m.gyo_no</v>
      </c>
      <c r="AU61" s="6" t="str">
        <f t="shared" si="13"/>
        <v>and d.gyo_no=m.gyo_no</v>
      </c>
    </row>
    <row r="62" spans="1:47">
      <c r="P62" s="22"/>
      <c r="Y62" s="22"/>
      <c r="Z62" s="22"/>
      <c r="AA62" s="22"/>
      <c r="AB62" s="22"/>
      <c r="AO62" s="6" t="s">
        <v>2022</v>
      </c>
      <c r="AT62" s="6" t="s">
        <v>2022</v>
      </c>
    </row>
    <row r="63" spans="1:47">
      <c r="P63" s="22"/>
      <c r="Y63" s="22"/>
      <c r="Z63" s="22"/>
      <c r="AA63" s="22"/>
      <c r="AB63" s="22"/>
    </row>
    <row r="64" spans="1:47">
      <c r="P64" s="22"/>
      <c r="Y64" s="22"/>
      <c r="Z64" s="22"/>
      <c r="AA64" s="22"/>
      <c r="AB64" s="22"/>
    </row>
    <row r="65" spans="16:28">
      <c r="P65" s="22"/>
      <c r="Y65" s="22"/>
      <c r="Z65" s="22"/>
      <c r="AA65" s="22"/>
      <c r="AB65" s="22"/>
    </row>
    <row r="66" spans="16:28">
      <c r="P66" s="22"/>
      <c r="Y66" s="22"/>
      <c r="Z66" s="22"/>
      <c r="AA66" s="22"/>
      <c r="AB66"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U52"/>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milscm4.merge_receiptd_si</v>
      </c>
    </row>
    <row r="3" spans="1:47" ht="18" thickBot="1">
      <c r="B3" s="9"/>
      <c r="C3" s="9"/>
      <c r="D3" s="9"/>
      <c r="E3" s="9"/>
      <c r="F3" s="9"/>
      <c r="G3" s="9"/>
      <c r="H3" s="9"/>
      <c r="I3" s="9"/>
      <c r="J3" s="9"/>
      <c r="K3" s="9"/>
      <c r="L3" s="9"/>
      <c r="M3" s="10"/>
      <c r="N3" s="9"/>
      <c r="Q3" s="6" t="str">
        <f>"ADD CONSTRAINT "&amp;D$8&amp;"_pkey"</f>
        <v>ADD CONSTRAINT merge_receiptd_si_pkey</v>
      </c>
    </row>
    <row r="4" spans="1:47">
      <c r="B4" s="177" t="s">
        <v>133</v>
      </c>
      <c r="C4" s="178"/>
      <c r="D4" s="179" t="str">
        <f>VLOOKUP(D7,エンティティ一覧!A1:'エンティティ一覧'!AQ10060,13,FALSE)</f>
        <v>ENT_C3_16</v>
      </c>
      <c r="E4" s="180"/>
      <c r="F4" s="180"/>
      <c r="G4" s="180"/>
      <c r="H4" s="180"/>
      <c r="I4" s="180"/>
      <c r="J4" s="180"/>
      <c r="K4" s="180"/>
      <c r="L4" s="180"/>
      <c r="M4" s="181"/>
      <c r="R4" s="6" t="s">
        <v>176</v>
      </c>
    </row>
    <row r="5" spans="1:47">
      <c r="B5" s="161" t="s">
        <v>112</v>
      </c>
      <c r="C5" s="162"/>
      <c r="D5" s="163" t="str">
        <f>VLOOKUP(D7,エンティティ一覧!A1:'エンティティ一覧'!AQ10060,2,FALSE)</f>
        <v>SA_C3</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結合テーブル_DPCレセプト</v>
      </c>
      <c r="E6" s="164"/>
      <c r="F6" s="164"/>
      <c r="G6" s="164"/>
      <c r="H6" s="164"/>
      <c r="I6" s="164"/>
      <c r="J6" s="164"/>
      <c r="K6" s="164"/>
      <c r="L6" s="164"/>
      <c r="M6" s="165"/>
      <c r="T6" s="6" t="s">
        <v>962</v>
      </c>
    </row>
    <row r="7" spans="1:47">
      <c r="B7" s="161" t="s">
        <v>114</v>
      </c>
      <c r="C7" s="162"/>
      <c r="D7" s="163" t="s">
        <v>1119</v>
      </c>
      <c r="E7" s="164"/>
      <c r="F7" s="164"/>
      <c r="G7" s="164"/>
      <c r="H7" s="164"/>
      <c r="I7" s="164"/>
      <c r="J7" s="164"/>
      <c r="K7" s="164"/>
      <c r="L7" s="164"/>
      <c r="M7" s="165"/>
      <c r="T7" s="6" t="s">
        <v>963</v>
      </c>
    </row>
    <row r="8" spans="1:47">
      <c r="B8" s="161" t="s">
        <v>115</v>
      </c>
      <c r="C8" s="162"/>
      <c r="D8" s="163" t="s">
        <v>1120</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二次利用DBのDPCレセプト_診療行為レコードテーブルについて、バックアップスキーマを含めて結合する。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milscm4.merge_receiptd_si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milscm4.merge_receiptd_si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milscm4.merge_receiptd_si</v>
      </c>
      <c r="AF12" s="156" t="s">
        <v>480</v>
      </c>
      <c r="AG12" s="156"/>
      <c r="AH12" s="156"/>
      <c r="AJ12" s="6" t="str">
        <f>"INSERT INTO milscm4."&amp;$D$8</f>
        <v>INSERT INTO milscm4.merge_receiptd_si</v>
      </c>
      <c r="AO12" s="6" t="str">
        <f>"INSERT INTO milscm4."&amp;$D$8</f>
        <v>INSERT INTO milscm4.merge_receiptd_si</v>
      </c>
      <c r="AT12" s="6" t="str">
        <f>"INSERT INTO milscm4."&amp;$D$8</f>
        <v>INSERT INTO milscm4.merge_receiptd_si</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7" si="0">IF(L14="○","NOT NULL","")</f>
        <v>NOT NULL</v>
      </c>
      <c r="W14" s="6" t="str">
        <f t="shared" ref="W14:W37" si="1">"-- "&amp;C14</f>
        <v>-- 取込年月</v>
      </c>
      <c r="X14" s="6"/>
      <c r="AF14" s="42"/>
      <c r="AG14" s="42"/>
      <c r="AH14" s="42"/>
      <c r="AK14" s="22" t="str">
        <f t="shared" ref="AK14:AK17" si="2">IF(CHOOSE(MATCH(AK$11,$AF$11:$AH$11,0),$AF14,$AG14,$AH14)="〇",IF($B14&lt;&gt;1,",Null","Null"),IF($B14&lt;&gt;1,","&amp;$D14,$D14))</f>
        <v>torikomi_ym</v>
      </c>
      <c r="AP14" s="22" t="str">
        <f t="shared" ref="AP14:AP37" si="3">IF(CHOOSE(MATCH(AP$11,$AF$11:$AH$11,0),$AF14,$AG14,$AH14)="〇",IF($B14&lt;&gt;1,",Null","Null"),IF($B14&lt;&gt;1,","&amp;"d."&amp;$D14,"d."&amp;$D14))</f>
        <v>d.torikomi_ym</v>
      </c>
      <c r="AU14" s="22" t="str">
        <f t="shared" ref="AU14:AU37" si="4">IF(CHOOSE(MATCH(AU$11,$AF$11:$AH$11,0),$AF14,$AG14,$AH14)="〇",IF($B14&lt;&gt;1,",Null","Null"),IF($B14&lt;&gt;1,","&amp;"d."&amp;$D14,"d."&amp;$D14))</f>
        <v>d.torikomi_ym</v>
      </c>
    </row>
    <row r="15" spans="1:47" s="22" customFormat="1">
      <c r="A15" s="6"/>
      <c r="B15" s="14">
        <f t="shared" ref="B15:B35" si="5">ROW()-13</f>
        <v>2</v>
      </c>
      <c r="C15" s="15" t="s">
        <v>162</v>
      </c>
      <c r="D15" s="15" t="s">
        <v>136</v>
      </c>
      <c r="E15" s="17"/>
      <c r="F15" s="16" t="s">
        <v>129</v>
      </c>
      <c r="G15" s="17">
        <v>10</v>
      </c>
      <c r="H15" s="17" t="str">
        <f t="shared" ref="H15:H37" si="6">IF(F15="フラグ","boolean",IF(F15="文字列","text",IF(F15="整数","integer",IF(F15="実数","numeric",""))))</f>
        <v>integer</v>
      </c>
      <c r="I15" s="17">
        <f t="shared" ref="I15:I37" si="7">IF(H15="boolean",1,IF(H15="text",IF(G15&lt;=126,1+(G15*3),4+(G15*3)),IF(H15="integer",4,IF(H15="numeric",3+CEILING(G15/4*2,2),0))))</f>
        <v>4</v>
      </c>
      <c r="J15" s="18"/>
      <c r="K15" s="21"/>
      <c r="L15" s="19"/>
      <c r="M15" s="20" t="s">
        <v>415</v>
      </c>
      <c r="P15" s="6"/>
      <c r="Q15" s="6"/>
      <c r="R15" s="6"/>
      <c r="S15" s="6" t="str">
        <f t="shared" ref="S15:S37" si="8">IF(B15&lt;&gt;1,","&amp;D15,D15)</f>
        <v>,mil_karute_id</v>
      </c>
      <c r="T15" s="6" t="str">
        <f t="shared" ref="T15:T37" si="9">UPPER(H15)</f>
        <v>INTEGER</v>
      </c>
      <c r="U15" s="6" t="str">
        <f t="shared" ref="U15:U37" si="10">IF(K15&lt;&gt;"","default "&amp;IF(H15="text","'"&amp;K15&amp;"'",K15),"")</f>
        <v/>
      </c>
      <c r="V15" s="6" t="str">
        <f t="shared" si="0"/>
        <v/>
      </c>
      <c r="W15" s="6" t="str">
        <f t="shared" si="1"/>
        <v>-- 千年カルテID</v>
      </c>
      <c r="X15" s="6"/>
      <c r="AF15" s="42"/>
      <c r="AG15" s="42"/>
      <c r="AH15" s="42"/>
      <c r="AK15" s="22" t="str">
        <f t="shared" si="2"/>
        <v>,mil_karute_id</v>
      </c>
      <c r="AP15" s="22" t="str">
        <f t="shared" si="3"/>
        <v>,d.mil_karute_id</v>
      </c>
      <c r="AU15" s="22" t="str">
        <f t="shared" si="4"/>
        <v>,d.mil_karute_id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1089</v>
      </c>
      <c r="P16" s="6"/>
      <c r="Q16" s="6"/>
      <c r="R16" s="6"/>
      <c r="S16" s="6" t="str">
        <f t="shared" si="8"/>
        <v>,facility_id</v>
      </c>
      <c r="T16" s="6" t="str">
        <f t="shared" si="9"/>
        <v>TEXT</v>
      </c>
      <c r="U16" s="6" t="str">
        <f t="shared" si="10"/>
        <v/>
      </c>
      <c r="V16" s="6" t="str">
        <f t="shared" si="0"/>
        <v>NOT NULL</v>
      </c>
      <c r="W16" s="6" t="str">
        <f t="shared" si="1"/>
        <v>-- 施設ID</v>
      </c>
      <c r="X16" s="6"/>
      <c r="AF16" s="42"/>
      <c r="AG16" s="42"/>
      <c r="AH16" s="42"/>
      <c r="AK16" s="22" t="str">
        <f t="shared" si="2"/>
        <v>,facility_id</v>
      </c>
      <c r="AP16" s="22" t="str">
        <f t="shared" si="3"/>
        <v>,d.facility_id</v>
      </c>
      <c r="AU16" s="22" t="str">
        <f t="shared" si="4"/>
        <v>,d.facility_id</v>
      </c>
    </row>
    <row r="17" spans="1:47" s="22" customFormat="1">
      <c r="A17" s="6"/>
      <c r="B17" s="14">
        <f t="shared" si="5"/>
        <v>4</v>
      </c>
      <c r="C17" s="15" t="s">
        <v>813</v>
      </c>
      <c r="D17" s="15" t="s">
        <v>814</v>
      </c>
      <c r="E17" s="17" t="s">
        <v>137</v>
      </c>
      <c r="F17" s="16" t="s">
        <v>183</v>
      </c>
      <c r="G17" s="17">
        <v>6</v>
      </c>
      <c r="H17" s="17" t="str">
        <f t="shared" si="6"/>
        <v>text</v>
      </c>
      <c r="I17" s="17">
        <f t="shared" si="7"/>
        <v>19</v>
      </c>
      <c r="J17" s="18"/>
      <c r="K17" s="21"/>
      <c r="L17" s="19" t="s">
        <v>137</v>
      </c>
      <c r="M17" s="20" t="s">
        <v>942</v>
      </c>
      <c r="P17" s="6"/>
      <c r="Q17" s="6"/>
      <c r="R17" s="6"/>
      <c r="S17" s="6" t="str">
        <f t="shared" si="8"/>
        <v>,seikyu_ym</v>
      </c>
      <c r="T17" s="6" t="str">
        <f t="shared" si="9"/>
        <v>TEXT</v>
      </c>
      <c r="U17" s="6" t="str">
        <f t="shared" si="10"/>
        <v/>
      </c>
      <c r="V17" s="6" t="str">
        <f t="shared" si="0"/>
        <v>NOT NULL</v>
      </c>
      <c r="W17" s="6" t="str">
        <f t="shared" si="1"/>
        <v>-- 請求年月</v>
      </c>
      <c r="X17" s="6"/>
      <c r="AF17" s="42"/>
      <c r="AG17" s="42"/>
      <c r="AH17" s="42"/>
      <c r="AK17" s="22" t="str">
        <f t="shared" si="2"/>
        <v>,seikyu_ym</v>
      </c>
      <c r="AP17" s="22" t="str">
        <f t="shared" si="3"/>
        <v>,d.seikyu_ym</v>
      </c>
      <c r="AU17" s="22" t="str">
        <f t="shared" si="4"/>
        <v>,d.seikyu_ym</v>
      </c>
    </row>
    <row r="18" spans="1:47" s="22" customFormat="1">
      <c r="A18" s="6"/>
      <c r="B18" s="14">
        <f>ROW()-13</f>
        <v>5</v>
      </c>
      <c r="C18" s="25" t="s">
        <v>417</v>
      </c>
      <c r="D18" s="25" t="s">
        <v>139</v>
      </c>
      <c r="E18" s="16" t="s">
        <v>137</v>
      </c>
      <c r="F18" s="16" t="s">
        <v>183</v>
      </c>
      <c r="G18" s="16">
        <v>6</v>
      </c>
      <c r="H18" s="17" t="str">
        <f t="shared" si="6"/>
        <v>text</v>
      </c>
      <c r="I18" s="17">
        <f t="shared" si="7"/>
        <v>19</v>
      </c>
      <c r="J18" s="26"/>
      <c r="K18" s="27"/>
      <c r="L18" s="28" t="s">
        <v>137</v>
      </c>
      <c r="M18" s="29" t="s">
        <v>1013</v>
      </c>
      <c r="P18" s="6"/>
      <c r="Q18" s="6"/>
      <c r="R18" s="6"/>
      <c r="S18" s="6" t="str">
        <f t="shared" si="8"/>
        <v>,shinryo_ym</v>
      </c>
      <c r="T18" s="6" t="str">
        <f t="shared" si="9"/>
        <v>TEXT</v>
      </c>
      <c r="U18" s="6" t="str">
        <f t="shared" si="10"/>
        <v/>
      </c>
      <c r="V18" s="6" t="str">
        <f t="shared" si="0"/>
        <v>NOT NULL</v>
      </c>
      <c r="W18" s="6" t="str">
        <f t="shared" si="1"/>
        <v>-- 診療年月</v>
      </c>
      <c r="X18" s="6"/>
      <c r="AF18" s="42"/>
      <c r="AG18" s="42"/>
      <c r="AH18" s="42"/>
      <c r="AK18" s="22" t="str">
        <f>IF(CHOOSE(MATCH(AK$11,$AF$11:$AH$11,0),$AF18,$AG18,$AH18)="〇",IF($B18&lt;&gt;1,",Null","Null"),IF($B18&lt;&gt;1,","&amp;$D18,$D18))</f>
        <v>,shinryo_ym</v>
      </c>
      <c r="AP18" s="22" t="str">
        <f t="shared" si="3"/>
        <v>,d.shinryo_ym</v>
      </c>
      <c r="AU18" s="22" t="str">
        <f t="shared" si="4"/>
        <v>,d.shinryo_ym</v>
      </c>
    </row>
    <row r="19" spans="1:47" s="22" customFormat="1">
      <c r="A19" s="6"/>
      <c r="B19" s="14">
        <f t="shared" si="5"/>
        <v>6</v>
      </c>
      <c r="C19" s="15" t="s">
        <v>483</v>
      </c>
      <c r="D19" s="15" t="s">
        <v>160</v>
      </c>
      <c r="E19" s="17"/>
      <c r="F19" s="16" t="s">
        <v>183</v>
      </c>
      <c r="G19" s="17">
        <v>3</v>
      </c>
      <c r="H19" s="17" t="str">
        <f t="shared" si="6"/>
        <v>text</v>
      </c>
      <c r="I19" s="17">
        <f t="shared" si="7"/>
        <v>10</v>
      </c>
      <c r="J19" s="18"/>
      <c r="K19" s="21" t="s">
        <v>944</v>
      </c>
      <c r="L19" s="19" t="s">
        <v>137</v>
      </c>
      <c r="M19" s="20" t="s">
        <v>945</v>
      </c>
      <c r="P19" s="6"/>
      <c r="Q19" s="6"/>
      <c r="R19" s="6"/>
      <c r="S19" s="6" t="str">
        <f t="shared" si="8"/>
        <v>,data_type</v>
      </c>
      <c r="T19" s="6" t="str">
        <f t="shared" si="9"/>
        <v>TEXT</v>
      </c>
      <c r="U19" s="6" t="str">
        <f t="shared" si="10"/>
        <v>default 'RCP'</v>
      </c>
      <c r="V19" s="6" t="str">
        <f t="shared" si="0"/>
        <v>NOT NULL</v>
      </c>
      <c r="W19" s="6" t="str">
        <f t="shared" si="1"/>
        <v>-- データ種別</v>
      </c>
      <c r="X19" s="6"/>
      <c r="AF19" s="42"/>
      <c r="AG19" s="42"/>
      <c r="AH19" s="42"/>
      <c r="AK19" s="22" t="str">
        <f t="shared" ref="AK19:AK37" si="11">IF(CHOOSE(MATCH(AK$11,$AF$11:$AH$11,0),$AF19,$AG19,$AH19)="〇",IF($B19&lt;&gt;1,",Null","Null"),IF($B19&lt;&gt;1,","&amp;$D19,$D19))</f>
        <v>,data_type</v>
      </c>
      <c r="AP19" s="22" t="str">
        <f t="shared" si="3"/>
        <v>,d.data_type</v>
      </c>
      <c r="AU19" s="22" t="str">
        <f t="shared" si="4"/>
        <v>,d.data_type</v>
      </c>
    </row>
    <row r="20" spans="1:47" s="22" customFormat="1">
      <c r="A20" s="6"/>
      <c r="B20" s="14">
        <f t="shared" si="5"/>
        <v>7</v>
      </c>
      <c r="C20" s="25" t="s">
        <v>815</v>
      </c>
      <c r="D20" s="25" t="s">
        <v>816</v>
      </c>
      <c r="E20" s="16" t="s">
        <v>137</v>
      </c>
      <c r="F20" s="16" t="s">
        <v>183</v>
      </c>
      <c r="G20" s="16">
        <v>1</v>
      </c>
      <c r="H20" s="17" t="str">
        <f t="shared" si="6"/>
        <v>text</v>
      </c>
      <c r="I20" s="17">
        <f t="shared" si="7"/>
        <v>4</v>
      </c>
      <c r="J20" s="26"/>
      <c r="K20" s="27"/>
      <c r="L20" s="28" t="s">
        <v>137</v>
      </c>
      <c r="M20" s="29" t="s">
        <v>946</v>
      </c>
      <c r="P20" s="6"/>
      <c r="Q20" s="6"/>
      <c r="R20" s="6"/>
      <c r="S20" s="6" t="str">
        <f t="shared" si="8"/>
        <v>,shinsa_kikan</v>
      </c>
      <c r="T20" s="6" t="str">
        <f t="shared" si="9"/>
        <v>TEXT</v>
      </c>
      <c r="U20" s="6" t="str">
        <f t="shared" si="10"/>
        <v/>
      </c>
      <c r="V20" s="6" t="str">
        <f t="shared" si="0"/>
        <v>NOT NULL</v>
      </c>
      <c r="W20" s="6" t="str">
        <f t="shared" si="1"/>
        <v>-- 審査支払機関</v>
      </c>
      <c r="X20" s="6"/>
      <c r="AF20" s="42"/>
      <c r="AG20" s="42"/>
      <c r="AH20" s="42"/>
      <c r="AK20" s="22" t="str">
        <f t="shared" si="11"/>
        <v>,shinsa_kikan</v>
      </c>
      <c r="AP20" s="22" t="str">
        <f t="shared" si="3"/>
        <v>,d.shinsa_kikan</v>
      </c>
      <c r="AU20" s="22" t="str">
        <f t="shared" si="4"/>
        <v>,d.shinsa_kikan</v>
      </c>
    </row>
    <row r="21" spans="1:47" s="22" customFormat="1">
      <c r="A21" s="6"/>
      <c r="B21" s="14">
        <f t="shared" si="5"/>
        <v>8</v>
      </c>
      <c r="C21" s="15" t="s">
        <v>817</v>
      </c>
      <c r="D21" s="15" t="s">
        <v>818</v>
      </c>
      <c r="E21" s="17"/>
      <c r="F21" s="16" t="s">
        <v>183</v>
      </c>
      <c r="G21" s="17">
        <v>2</v>
      </c>
      <c r="H21" s="17" t="str">
        <f t="shared" si="6"/>
        <v>text</v>
      </c>
      <c r="I21" s="17">
        <f t="shared" si="7"/>
        <v>7</v>
      </c>
      <c r="J21" s="18"/>
      <c r="K21" s="21" t="s">
        <v>1053</v>
      </c>
      <c r="L21" s="19" t="s">
        <v>137</v>
      </c>
      <c r="M21" s="20" t="s">
        <v>1054</v>
      </c>
      <c r="P21" s="6"/>
      <c r="Q21" s="6"/>
      <c r="R21" s="6"/>
      <c r="S21" s="6" t="str">
        <f t="shared" si="8"/>
        <v>,record_shikibetsu</v>
      </c>
      <c r="T21" s="6" t="str">
        <f t="shared" si="9"/>
        <v>TEXT</v>
      </c>
      <c r="U21" s="6" t="str">
        <f t="shared" si="10"/>
        <v>default 'SI'</v>
      </c>
      <c r="V21" s="6" t="str">
        <f t="shared" si="0"/>
        <v>NOT NULL</v>
      </c>
      <c r="W21" s="6" t="str">
        <f t="shared" si="1"/>
        <v>-- レコード識別情報</v>
      </c>
      <c r="X21" s="6"/>
      <c r="AF21" s="42"/>
      <c r="AG21" s="42"/>
      <c r="AH21" s="42"/>
      <c r="AK21" s="22" t="str">
        <f t="shared" si="11"/>
        <v>,record_shikibetsu</v>
      </c>
      <c r="AP21" s="22" t="str">
        <f t="shared" si="3"/>
        <v>,d.record_shikibetsu</v>
      </c>
      <c r="AU21" s="22" t="str">
        <f t="shared" si="4"/>
        <v>,d.record_shikibetsu</v>
      </c>
    </row>
    <row r="22" spans="1:47" s="22" customFormat="1">
      <c r="A22" s="6"/>
      <c r="B22" s="14">
        <f>ROW()-13</f>
        <v>9</v>
      </c>
      <c r="C22" s="25" t="s">
        <v>819</v>
      </c>
      <c r="D22" s="25" t="s">
        <v>820</v>
      </c>
      <c r="E22" s="16" t="s">
        <v>137</v>
      </c>
      <c r="F22" s="16" t="s">
        <v>129</v>
      </c>
      <c r="G22" s="16">
        <v>6</v>
      </c>
      <c r="H22" s="17" t="str">
        <f t="shared" si="6"/>
        <v>integer</v>
      </c>
      <c r="I22" s="17">
        <f t="shared" si="7"/>
        <v>4</v>
      </c>
      <c r="J22" s="26"/>
      <c r="K22" s="27"/>
      <c r="L22" s="28" t="s">
        <v>137</v>
      </c>
      <c r="M22" s="29" t="s">
        <v>949</v>
      </c>
      <c r="P22" s="6"/>
      <c r="Q22" s="6"/>
      <c r="R22" s="6"/>
      <c r="S22" s="6" t="str">
        <f t="shared" si="8"/>
        <v>,receipt_no</v>
      </c>
      <c r="T22" s="6" t="str">
        <f t="shared" si="9"/>
        <v>INTEGER</v>
      </c>
      <c r="U22" s="6" t="str">
        <f t="shared" si="10"/>
        <v/>
      </c>
      <c r="V22" s="6" t="str">
        <f t="shared" si="0"/>
        <v>NOT NULL</v>
      </c>
      <c r="W22" s="6" t="str">
        <f t="shared" si="1"/>
        <v>-- レセプト番号</v>
      </c>
      <c r="X22" s="6"/>
      <c r="AF22" s="42"/>
      <c r="AG22" s="42"/>
      <c r="AH22" s="42"/>
      <c r="AK22" s="22" t="str">
        <f t="shared" si="11"/>
        <v>,receipt_no</v>
      </c>
      <c r="AP22" s="22" t="str">
        <f t="shared" si="3"/>
        <v>,d.receipt_no</v>
      </c>
      <c r="AU22" s="22" t="str">
        <f t="shared" si="4"/>
        <v>,d.receipt_no</v>
      </c>
    </row>
    <row r="23" spans="1:47" s="22" customFormat="1">
      <c r="A23" s="6"/>
      <c r="B23" s="14">
        <f t="shared" si="5"/>
        <v>10</v>
      </c>
      <c r="C23" s="15" t="s">
        <v>821</v>
      </c>
      <c r="D23" s="15" t="s">
        <v>822</v>
      </c>
      <c r="E23" s="17" t="s">
        <v>137</v>
      </c>
      <c r="F23" s="16" t="s">
        <v>129</v>
      </c>
      <c r="G23" s="17">
        <v>10</v>
      </c>
      <c r="H23" s="17" t="str">
        <f t="shared" si="6"/>
        <v>integer</v>
      </c>
      <c r="I23" s="17">
        <f t="shared" si="7"/>
        <v>4</v>
      </c>
      <c r="J23" s="18"/>
      <c r="K23" s="21"/>
      <c r="L23" s="19" t="s">
        <v>137</v>
      </c>
      <c r="M23" s="20" t="s">
        <v>1090</v>
      </c>
      <c r="P23" s="6"/>
      <c r="Q23" s="6"/>
      <c r="R23" s="6"/>
      <c r="S23" s="6" t="str">
        <f t="shared" si="8"/>
        <v>,gyo_no</v>
      </c>
      <c r="T23" s="6" t="str">
        <f t="shared" si="9"/>
        <v>INTEGER</v>
      </c>
      <c r="U23" s="6" t="str">
        <f t="shared" si="10"/>
        <v/>
      </c>
      <c r="V23" s="6" t="str">
        <f t="shared" si="0"/>
        <v>NOT NULL</v>
      </c>
      <c r="W23" s="6" t="str">
        <f t="shared" si="1"/>
        <v>-- 行番号</v>
      </c>
      <c r="X23" s="6"/>
      <c r="AF23" s="42"/>
      <c r="AG23" s="42"/>
      <c r="AH23" s="42"/>
      <c r="AK23" s="22" t="str">
        <f t="shared" si="11"/>
        <v>,gyo_no</v>
      </c>
      <c r="AP23" s="22" t="str">
        <f t="shared" si="3"/>
        <v>,d.gyo_no</v>
      </c>
      <c r="AU23" s="22" t="str">
        <f t="shared" si="4"/>
        <v>,d.gyo_no</v>
      </c>
    </row>
    <row r="24" spans="1:47" s="22" customFormat="1">
      <c r="A24" s="6"/>
      <c r="B24" s="14">
        <f t="shared" si="5"/>
        <v>11</v>
      </c>
      <c r="C24" s="25" t="s">
        <v>823</v>
      </c>
      <c r="D24" s="25" t="s">
        <v>824</v>
      </c>
      <c r="E24" s="16"/>
      <c r="F24" s="16" t="s">
        <v>183</v>
      </c>
      <c r="G24" s="16">
        <v>20</v>
      </c>
      <c r="H24" s="17" t="str">
        <f t="shared" si="6"/>
        <v>text</v>
      </c>
      <c r="I24" s="17">
        <f t="shared" si="7"/>
        <v>61</v>
      </c>
      <c r="J24" s="26"/>
      <c r="K24" s="27"/>
      <c r="L24" s="28"/>
      <c r="M24" s="29" t="s">
        <v>951</v>
      </c>
      <c r="P24" s="6"/>
      <c r="Q24" s="6"/>
      <c r="R24" s="6"/>
      <c r="S24" s="6" t="str">
        <f t="shared" si="8"/>
        <v>,karute_no</v>
      </c>
      <c r="T24" s="6" t="str">
        <f t="shared" si="9"/>
        <v>TEXT</v>
      </c>
      <c r="U24" s="6" t="str">
        <f t="shared" si="10"/>
        <v/>
      </c>
      <c r="V24" s="6" t="str">
        <f t="shared" si="0"/>
        <v/>
      </c>
      <c r="W24" s="6" t="str">
        <f t="shared" si="1"/>
        <v>-- カルテ番号等</v>
      </c>
      <c r="X24" s="6"/>
      <c r="AF24" s="42"/>
      <c r="AG24" s="42"/>
      <c r="AH24" s="42"/>
      <c r="AK24" s="22" t="str">
        <f t="shared" si="11"/>
        <v>,karute_no</v>
      </c>
      <c r="AP24" s="22" t="str">
        <f t="shared" si="3"/>
        <v>,d.karute_no</v>
      </c>
      <c r="AU24" s="22" t="str">
        <f t="shared" si="4"/>
        <v>,d.karute_no</v>
      </c>
    </row>
    <row r="25" spans="1:47" s="22" customFormat="1" ht="34.799999999999997">
      <c r="A25" s="6"/>
      <c r="B25" s="14">
        <f t="shared" si="5"/>
        <v>12</v>
      </c>
      <c r="C25" s="15" t="s">
        <v>1091</v>
      </c>
      <c r="D25" s="15" t="s">
        <v>1092</v>
      </c>
      <c r="E25" s="17"/>
      <c r="F25" s="16" t="s">
        <v>183</v>
      </c>
      <c r="G25" s="17">
        <v>1</v>
      </c>
      <c r="H25" s="17" t="str">
        <f t="shared" si="6"/>
        <v>text</v>
      </c>
      <c r="I25" s="17">
        <f t="shared" si="7"/>
        <v>4</v>
      </c>
      <c r="J25" s="18"/>
      <c r="K25" s="21"/>
      <c r="L25" s="19"/>
      <c r="M25" s="20" t="s">
        <v>1099</v>
      </c>
      <c r="P25" s="6"/>
      <c r="Q25" s="6"/>
      <c r="R25" s="6"/>
      <c r="S25" s="6" t="str">
        <f t="shared" si="8"/>
        <v>,receipt_sokatsu_kubun</v>
      </c>
      <c r="T25" s="6" t="str">
        <f t="shared" si="9"/>
        <v>TEXT</v>
      </c>
      <c r="U25" s="6" t="str">
        <f t="shared" si="10"/>
        <v/>
      </c>
      <c r="V25" s="6" t="str">
        <f t="shared" si="0"/>
        <v/>
      </c>
      <c r="W25" s="6" t="str">
        <f t="shared" si="1"/>
        <v>-- レセプト総括区分</v>
      </c>
      <c r="X25" s="6"/>
      <c r="AF25" s="42"/>
      <c r="AG25" s="42"/>
      <c r="AH25" s="42"/>
      <c r="AK25" s="22" t="str">
        <f t="shared" si="11"/>
        <v>,receipt_sokatsu_kubun</v>
      </c>
      <c r="AP25" s="22" t="str">
        <f t="shared" si="3"/>
        <v>,d.receipt_sokatsu_kubun</v>
      </c>
      <c r="AU25" s="22" t="str">
        <f t="shared" si="4"/>
        <v>,d.receipt_sokatsu_kubun</v>
      </c>
    </row>
    <row r="26" spans="1:47" s="22" customFormat="1">
      <c r="A26" s="6"/>
      <c r="B26" s="14">
        <f>ROW()-13</f>
        <v>13</v>
      </c>
      <c r="C26" s="25" t="s">
        <v>1021</v>
      </c>
      <c r="D26" s="25" t="s">
        <v>1022</v>
      </c>
      <c r="E26" s="16"/>
      <c r="F26" s="16" t="s">
        <v>183</v>
      </c>
      <c r="G26" s="16">
        <v>2</v>
      </c>
      <c r="H26" s="17" t="str">
        <f t="shared" si="6"/>
        <v>text</v>
      </c>
      <c r="I26" s="17">
        <f t="shared" si="7"/>
        <v>7</v>
      </c>
      <c r="J26" s="26"/>
      <c r="K26" s="27"/>
      <c r="L26" s="28"/>
      <c r="M26" s="29"/>
      <c r="P26" s="6"/>
      <c r="Q26" s="6"/>
      <c r="R26" s="6"/>
      <c r="S26" s="6" t="str">
        <f t="shared" si="8"/>
        <v>,shinryo_shikibetsu</v>
      </c>
      <c r="T26" s="6" t="str">
        <f t="shared" si="9"/>
        <v>TEXT</v>
      </c>
      <c r="U26" s="6" t="str">
        <f t="shared" si="10"/>
        <v/>
      </c>
      <c r="V26" s="6" t="str">
        <f t="shared" si="0"/>
        <v/>
      </c>
      <c r="W26" s="6" t="str">
        <f t="shared" si="1"/>
        <v>-- 診療識別</v>
      </c>
      <c r="X26" s="6"/>
      <c r="AF26" s="42"/>
      <c r="AG26" s="42"/>
      <c r="AH26" s="42"/>
      <c r="AK26" s="22" t="str">
        <f t="shared" si="11"/>
        <v>,shinryo_shikibetsu</v>
      </c>
      <c r="AP26" s="22" t="str">
        <f t="shared" si="3"/>
        <v>,d.shinryo_shikibetsu</v>
      </c>
      <c r="AU26" s="22" t="str">
        <f t="shared" si="4"/>
        <v>,d.shinryo_shikibetsu</v>
      </c>
    </row>
    <row r="27" spans="1:47" s="22" customFormat="1">
      <c r="A27" s="6"/>
      <c r="B27" s="14">
        <f t="shared" si="5"/>
        <v>14</v>
      </c>
      <c r="C27" s="15" t="s">
        <v>1023</v>
      </c>
      <c r="D27" s="15" t="s">
        <v>1024</v>
      </c>
      <c r="E27" s="17"/>
      <c r="F27" s="16" t="s">
        <v>183</v>
      </c>
      <c r="G27" s="17">
        <v>1</v>
      </c>
      <c r="H27" s="17" t="str">
        <f t="shared" si="6"/>
        <v>text</v>
      </c>
      <c r="I27" s="17">
        <f t="shared" si="7"/>
        <v>4</v>
      </c>
      <c r="J27" s="18"/>
      <c r="K27" s="21"/>
      <c r="L27" s="19"/>
      <c r="M27" s="20"/>
      <c r="P27" s="6"/>
      <c r="Q27" s="6"/>
      <c r="R27" s="6"/>
      <c r="S27" s="6" t="str">
        <f t="shared" si="8"/>
        <v>,futan_kubun</v>
      </c>
      <c r="T27" s="6" t="str">
        <f t="shared" si="9"/>
        <v>TEXT</v>
      </c>
      <c r="U27" s="6" t="str">
        <f t="shared" si="10"/>
        <v/>
      </c>
      <c r="V27" s="6" t="str">
        <f t="shared" si="0"/>
        <v/>
      </c>
      <c r="W27" s="6" t="str">
        <f t="shared" si="1"/>
        <v>-- 負担区分</v>
      </c>
      <c r="X27" s="6"/>
      <c r="AF27" s="42"/>
      <c r="AG27" s="42"/>
      <c r="AH27" s="42"/>
      <c r="AK27" s="22" t="str">
        <f t="shared" si="11"/>
        <v>,futan_kubun</v>
      </c>
      <c r="AP27" s="22" t="str">
        <f t="shared" si="3"/>
        <v>,d.futan_kubun</v>
      </c>
      <c r="AU27" s="22" t="str">
        <f t="shared" si="4"/>
        <v>,d.futan_kubun</v>
      </c>
    </row>
    <row r="28" spans="1:47" s="22" customFormat="1">
      <c r="A28" s="6"/>
      <c r="B28" s="14">
        <f t="shared" si="5"/>
        <v>15</v>
      </c>
      <c r="C28" s="15" t="s">
        <v>1049</v>
      </c>
      <c r="D28" s="15" t="s">
        <v>1050</v>
      </c>
      <c r="E28" s="17"/>
      <c r="F28" s="16" t="s">
        <v>183</v>
      </c>
      <c r="G28" s="17">
        <v>9</v>
      </c>
      <c r="H28" s="17" t="str">
        <f t="shared" si="6"/>
        <v>text</v>
      </c>
      <c r="I28" s="17">
        <f t="shared" si="7"/>
        <v>28</v>
      </c>
      <c r="J28" s="18"/>
      <c r="K28" s="21"/>
      <c r="L28" s="19"/>
      <c r="M28" s="20"/>
      <c r="P28" s="6"/>
      <c r="Q28" s="6"/>
      <c r="R28" s="6"/>
      <c r="S28" s="6" t="str">
        <f t="shared" si="8"/>
        <v>,shinryo_koi_code</v>
      </c>
      <c r="T28" s="6" t="str">
        <f t="shared" si="9"/>
        <v>TEXT</v>
      </c>
      <c r="U28" s="6" t="str">
        <f t="shared" si="10"/>
        <v/>
      </c>
      <c r="V28" s="6" t="str">
        <f t="shared" si="0"/>
        <v/>
      </c>
      <c r="W28" s="6" t="str">
        <f t="shared" si="1"/>
        <v>-- 診療行為コード</v>
      </c>
      <c r="X28" s="6"/>
      <c r="AF28" s="42"/>
      <c r="AG28" s="42"/>
      <c r="AH28" s="42"/>
      <c r="AK28" s="22" t="str">
        <f t="shared" si="11"/>
        <v>,shinryo_koi_code</v>
      </c>
      <c r="AP28" s="22" t="str">
        <f t="shared" si="3"/>
        <v>,d.shinryo_koi_code</v>
      </c>
      <c r="AU28" s="22" t="str">
        <f t="shared" si="4"/>
        <v>,d.shinryo_koi_code</v>
      </c>
    </row>
    <row r="29" spans="1:47" s="22" customFormat="1">
      <c r="A29" s="6"/>
      <c r="B29" s="14">
        <f t="shared" si="5"/>
        <v>16</v>
      </c>
      <c r="C29" s="25" t="s">
        <v>1051</v>
      </c>
      <c r="D29" s="25" t="s">
        <v>1052</v>
      </c>
      <c r="E29" s="16"/>
      <c r="F29" s="16" t="s">
        <v>129</v>
      </c>
      <c r="G29" s="16">
        <v>8</v>
      </c>
      <c r="H29" s="17" t="str">
        <f t="shared" si="6"/>
        <v>integer</v>
      </c>
      <c r="I29" s="17">
        <f t="shared" si="7"/>
        <v>4</v>
      </c>
      <c r="J29" s="26"/>
      <c r="K29" s="27"/>
      <c r="L29" s="28"/>
      <c r="M29" s="29"/>
      <c r="P29" s="6"/>
      <c r="Q29" s="6"/>
      <c r="R29" s="6"/>
      <c r="S29" s="6" t="str">
        <f t="shared" si="8"/>
        <v>,suryo_data</v>
      </c>
      <c r="T29" s="6" t="str">
        <f t="shared" si="9"/>
        <v>INTEGER</v>
      </c>
      <c r="U29" s="6" t="str">
        <f t="shared" si="10"/>
        <v/>
      </c>
      <c r="V29" s="6" t="str">
        <f t="shared" si="0"/>
        <v/>
      </c>
      <c r="W29" s="6" t="str">
        <f t="shared" si="1"/>
        <v>-- 数量データ</v>
      </c>
      <c r="X29" s="6"/>
      <c r="AF29" s="42"/>
      <c r="AG29" s="42"/>
      <c r="AH29" s="42"/>
      <c r="AK29" s="22" t="str">
        <f t="shared" si="11"/>
        <v>,suryo_data</v>
      </c>
      <c r="AP29" s="22" t="str">
        <f t="shared" si="3"/>
        <v>,d.suryo_data</v>
      </c>
      <c r="AU29" s="22" t="str">
        <f t="shared" si="4"/>
        <v>,d.suryo_data</v>
      </c>
    </row>
    <row r="30" spans="1:47" s="22" customFormat="1">
      <c r="A30" s="6"/>
      <c r="B30" s="14">
        <f t="shared" si="5"/>
        <v>17</v>
      </c>
      <c r="C30" s="15" t="s">
        <v>1028</v>
      </c>
      <c r="D30" s="15" t="s">
        <v>1029</v>
      </c>
      <c r="E30" s="17"/>
      <c r="F30" s="16" t="s">
        <v>129</v>
      </c>
      <c r="G30" s="17">
        <v>7</v>
      </c>
      <c r="H30" s="17" t="str">
        <f t="shared" si="6"/>
        <v>integer</v>
      </c>
      <c r="I30" s="17">
        <f t="shared" si="7"/>
        <v>4</v>
      </c>
      <c r="J30" s="18"/>
      <c r="K30" s="21"/>
      <c r="L30" s="19"/>
      <c r="M30" s="20"/>
      <c r="P30" s="6"/>
      <c r="Q30" s="6"/>
      <c r="R30" s="6"/>
      <c r="S30" s="6" t="str">
        <f t="shared" si="8"/>
        <v>,tensu</v>
      </c>
      <c r="T30" s="6" t="str">
        <f t="shared" si="9"/>
        <v>INTEGER</v>
      </c>
      <c r="U30" s="6" t="str">
        <f t="shared" si="10"/>
        <v/>
      </c>
      <c r="V30" s="6" t="str">
        <f t="shared" si="0"/>
        <v/>
      </c>
      <c r="W30" s="6" t="str">
        <f t="shared" si="1"/>
        <v>-- 点数</v>
      </c>
      <c r="X30" s="6"/>
      <c r="AF30" s="42"/>
      <c r="AG30" s="42"/>
      <c r="AH30" s="42"/>
      <c r="AK30" s="22" t="str">
        <f t="shared" si="11"/>
        <v>,tensu</v>
      </c>
      <c r="AP30" s="22" t="str">
        <f t="shared" si="3"/>
        <v>,d.tensu</v>
      </c>
      <c r="AU30" s="22" t="str">
        <f t="shared" si="4"/>
        <v>,d.tensu</v>
      </c>
    </row>
    <row r="31" spans="1:47" s="22" customFormat="1">
      <c r="A31" s="6"/>
      <c r="B31" s="14">
        <f>ROW()-13</f>
        <v>18</v>
      </c>
      <c r="C31" s="25" t="s">
        <v>1030</v>
      </c>
      <c r="D31" s="25" t="s">
        <v>1031</v>
      </c>
      <c r="E31" s="16"/>
      <c r="F31" s="16" t="s">
        <v>129</v>
      </c>
      <c r="G31" s="16">
        <v>3</v>
      </c>
      <c r="H31" s="17" t="str">
        <f t="shared" si="6"/>
        <v>integer</v>
      </c>
      <c r="I31" s="17">
        <f t="shared" si="7"/>
        <v>4</v>
      </c>
      <c r="J31" s="26"/>
      <c r="K31" s="27"/>
      <c r="L31" s="28"/>
      <c r="M31" s="29"/>
      <c r="P31" s="6"/>
      <c r="Q31" s="6"/>
      <c r="R31" s="6"/>
      <c r="S31" s="6" t="str">
        <f t="shared" si="8"/>
        <v>,times</v>
      </c>
      <c r="T31" s="6" t="str">
        <f t="shared" si="9"/>
        <v>INTEGER</v>
      </c>
      <c r="U31" s="6" t="str">
        <f t="shared" si="10"/>
        <v/>
      </c>
      <c r="V31" s="6" t="str">
        <f t="shared" si="0"/>
        <v/>
      </c>
      <c r="W31" s="6" t="str">
        <f t="shared" si="1"/>
        <v>-- 回数</v>
      </c>
      <c r="X31" s="6"/>
      <c r="AF31" s="42"/>
      <c r="AG31" s="42"/>
      <c r="AH31" s="42"/>
      <c r="AK31" s="22" t="str">
        <f t="shared" si="11"/>
        <v>,times</v>
      </c>
      <c r="AP31" s="22" t="str">
        <f t="shared" si="3"/>
        <v>,d.times</v>
      </c>
      <c r="AU31" s="22" t="str">
        <f t="shared" si="4"/>
        <v>,d.times</v>
      </c>
    </row>
    <row r="32" spans="1:47" s="22" customFormat="1">
      <c r="A32" s="6"/>
      <c r="B32" s="14">
        <f t="shared" si="5"/>
        <v>19</v>
      </c>
      <c r="C32" s="15" t="s">
        <v>1032</v>
      </c>
      <c r="D32" s="15" t="s">
        <v>1033</v>
      </c>
      <c r="E32" s="17"/>
      <c r="F32" s="16" t="s">
        <v>183</v>
      </c>
      <c r="G32" s="17">
        <v>9</v>
      </c>
      <c r="H32" s="17" t="str">
        <f t="shared" si="6"/>
        <v>text</v>
      </c>
      <c r="I32" s="17">
        <f t="shared" si="7"/>
        <v>28</v>
      </c>
      <c r="J32" s="18"/>
      <c r="K32" s="21"/>
      <c r="L32" s="19"/>
      <c r="M32" s="20"/>
      <c r="P32" s="6"/>
      <c r="Q32" s="6"/>
      <c r="R32" s="6"/>
      <c r="S32" s="6" t="str">
        <f t="shared" si="8"/>
        <v>,comment_code1</v>
      </c>
      <c r="T32" s="6" t="str">
        <f t="shared" si="9"/>
        <v>TEXT</v>
      </c>
      <c r="U32" s="6" t="str">
        <f t="shared" si="10"/>
        <v/>
      </c>
      <c r="V32" s="6" t="str">
        <f t="shared" si="0"/>
        <v/>
      </c>
      <c r="W32" s="6" t="str">
        <f t="shared" si="1"/>
        <v>-- コメントコード1</v>
      </c>
      <c r="X32" s="6"/>
      <c r="AF32" s="42"/>
      <c r="AG32" s="42"/>
      <c r="AH32" s="42"/>
      <c r="AK32" s="22" t="str">
        <f t="shared" si="11"/>
        <v>,comment_code1</v>
      </c>
      <c r="AP32" s="22" t="str">
        <f t="shared" si="3"/>
        <v>,d.comment_code1</v>
      </c>
      <c r="AU32" s="22" t="str">
        <f t="shared" si="4"/>
        <v>,d.comment_code1</v>
      </c>
    </row>
    <row r="33" spans="1:47" s="22" customFormat="1">
      <c r="A33" s="6"/>
      <c r="B33" s="14">
        <f t="shared" si="5"/>
        <v>20</v>
      </c>
      <c r="C33" s="15" t="s">
        <v>1034</v>
      </c>
      <c r="D33" s="15" t="s">
        <v>1035</v>
      </c>
      <c r="E33" s="17"/>
      <c r="F33" s="16" t="s">
        <v>183</v>
      </c>
      <c r="G33" s="17">
        <v>50</v>
      </c>
      <c r="H33" s="17" t="str">
        <f t="shared" si="6"/>
        <v>text</v>
      </c>
      <c r="I33" s="17">
        <f t="shared" si="7"/>
        <v>151</v>
      </c>
      <c r="J33" s="18"/>
      <c r="K33" s="21"/>
      <c r="L33" s="19"/>
      <c r="M33" s="20"/>
      <c r="P33" s="6"/>
      <c r="Q33" s="6"/>
      <c r="R33" s="6"/>
      <c r="S33" s="6" t="str">
        <f t="shared" si="8"/>
        <v>,comment_data1</v>
      </c>
      <c r="T33" s="6" t="str">
        <f t="shared" si="9"/>
        <v>TEXT</v>
      </c>
      <c r="U33" s="6" t="str">
        <f t="shared" si="10"/>
        <v/>
      </c>
      <c r="V33" s="6" t="str">
        <f t="shared" si="0"/>
        <v/>
      </c>
      <c r="W33" s="6" t="str">
        <f t="shared" si="1"/>
        <v>-- 文字データ1</v>
      </c>
      <c r="X33" s="6"/>
      <c r="AF33" s="42"/>
      <c r="AG33" s="42"/>
      <c r="AH33" s="42"/>
      <c r="AK33" s="22" t="str">
        <f t="shared" si="11"/>
        <v>,comment_data1</v>
      </c>
      <c r="AP33" s="22" t="str">
        <f t="shared" si="3"/>
        <v>,d.comment_data1</v>
      </c>
      <c r="AU33" s="22" t="str">
        <f t="shared" si="4"/>
        <v>,d.comment_data1</v>
      </c>
    </row>
    <row r="34" spans="1:47" s="22" customFormat="1">
      <c r="A34" s="6"/>
      <c r="B34" s="14">
        <f t="shared" si="5"/>
        <v>21</v>
      </c>
      <c r="C34" s="25" t="s">
        <v>1036</v>
      </c>
      <c r="D34" s="25" t="s">
        <v>1037</v>
      </c>
      <c r="E34" s="16"/>
      <c r="F34" s="16" t="s">
        <v>183</v>
      </c>
      <c r="G34" s="16">
        <v>9</v>
      </c>
      <c r="H34" s="17" t="str">
        <f t="shared" si="6"/>
        <v>text</v>
      </c>
      <c r="I34" s="17">
        <f t="shared" si="7"/>
        <v>28</v>
      </c>
      <c r="J34" s="26"/>
      <c r="K34" s="27"/>
      <c r="L34" s="28"/>
      <c r="M34" s="29"/>
      <c r="P34" s="6"/>
      <c r="Q34" s="6"/>
      <c r="R34" s="6"/>
      <c r="S34" s="6" t="str">
        <f t="shared" si="8"/>
        <v>,comment_code2</v>
      </c>
      <c r="T34" s="6" t="str">
        <f t="shared" si="9"/>
        <v>TEXT</v>
      </c>
      <c r="U34" s="6" t="str">
        <f t="shared" si="10"/>
        <v/>
      </c>
      <c r="V34" s="6" t="str">
        <f t="shared" si="0"/>
        <v/>
      </c>
      <c r="W34" s="6" t="str">
        <f t="shared" si="1"/>
        <v>-- コメントコード2</v>
      </c>
      <c r="X34" s="6"/>
      <c r="AF34" s="42"/>
      <c r="AG34" s="42"/>
      <c r="AH34" s="42"/>
      <c r="AK34" s="22" t="str">
        <f t="shared" si="11"/>
        <v>,comment_code2</v>
      </c>
      <c r="AP34" s="22" t="str">
        <f t="shared" si="3"/>
        <v>,d.comment_code2</v>
      </c>
      <c r="AU34" s="22" t="str">
        <f t="shared" si="4"/>
        <v>,d.comment_code2</v>
      </c>
    </row>
    <row r="35" spans="1:47" s="22" customFormat="1">
      <c r="A35" s="6"/>
      <c r="B35" s="14">
        <f t="shared" si="5"/>
        <v>22</v>
      </c>
      <c r="C35" s="15" t="s">
        <v>1038</v>
      </c>
      <c r="D35" s="15" t="s">
        <v>1039</v>
      </c>
      <c r="E35" s="17"/>
      <c r="F35" s="16" t="s">
        <v>183</v>
      </c>
      <c r="G35" s="17">
        <v>50</v>
      </c>
      <c r="H35" s="17" t="str">
        <f t="shared" si="6"/>
        <v>text</v>
      </c>
      <c r="I35" s="17">
        <f t="shared" si="7"/>
        <v>151</v>
      </c>
      <c r="J35" s="18"/>
      <c r="K35" s="21"/>
      <c r="L35" s="19"/>
      <c r="M35" s="20"/>
      <c r="P35" s="6"/>
      <c r="Q35" s="6"/>
      <c r="R35" s="6"/>
      <c r="S35" s="6" t="str">
        <f t="shared" si="8"/>
        <v>,comment_data2</v>
      </c>
      <c r="T35" s="6" t="str">
        <f t="shared" si="9"/>
        <v>TEXT</v>
      </c>
      <c r="U35" s="6" t="str">
        <f t="shared" si="10"/>
        <v/>
      </c>
      <c r="V35" s="6" t="str">
        <f t="shared" si="0"/>
        <v/>
      </c>
      <c r="W35" s="6" t="str">
        <f t="shared" si="1"/>
        <v>-- 文字データ2</v>
      </c>
      <c r="X35" s="6"/>
      <c r="AF35" s="42"/>
      <c r="AG35" s="42"/>
      <c r="AH35" s="42"/>
      <c r="AK35" s="22" t="str">
        <f t="shared" si="11"/>
        <v>,comment_data2</v>
      </c>
      <c r="AP35" s="22" t="str">
        <f t="shared" si="3"/>
        <v>,d.comment_data2</v>
      </c>
      <c r="AU35" s="22" t="str">
        <f t="shared" si="4"/>
        <v>,d.comment_data2</v>
      </c>
    </row>
    <row r="36" spans="1:47" s="22" customFormat="1">
      <c r="A36" s="6"/>
      <c r="B36" s="14">
        <f>ROW()-13</f>
        <v>23</v>
      </c>
      <c r="C36" s="25" t="s">
        <v>1040</v>
      </c>
      <c r="D36" s="25" t="s">
        <v>1041</v>
      </c>
      <c r="E36" s="16"/>
      <c r="F36" s="16" t="s">
        <v>183</v>
      </c>
      <c r="G36" s="16">
        <v>9</v>
      </c>
      <c r="H36" s="17" t="str">
        <f t="shared" si="6"/>
        <v>text</v>
      </c>
      <c r="I36" s="17">
        <f t="shared" si="7"/>
        <v>28</v>
      </c>
      <c r="J36" s="26"/>
      <c r="K36" s="27"/>
      <c r="L36" s="28"/>
      <c r="M36" s="29"/>
      <c r="P36" s="6"/>
      <c r="Q36" s="6"/>
      <c r="R36" s="6"/>
      <c r="S36" s="6" t="str">
        <f t="shared" si="8"/>
        <v>,comment_code3</v>
      </c>
      <c r="T36" s="6" t="str">
        <f t="shared" si="9"/>
        <v>TEXT</v>
      </c>
      <c r="U36" s="6" t="str">
        <f t="shared" si="10"/>
        <v/>
      </c>
      <c r="V36" s="6" t="str">
        <f t="shared" si="0"/>
        <v/>
      </c>
      <c r="W36" s="6" t="str">
        <f t="shared" si="1"/>
        <v>-- コメントコード3</v>
      </c>
      <c r="X36" s="6"/>
      <c r="AF36" s="42"/>
      <c r="AG36" s="42"/>
      <c r="AH36" s="42"/>
      <c r="AK36" s="22" t="str">
        <f t="shared" si="11"/>
        <v>,comment_code3</v>
      </c>
      <c r="AP36" s="22" t="str">
        <f t="shared" si="3"/>
        <v>,d.comment_code3</v>
      </c>
      <c r="AU36" s="22" t="str">
        <f t="shared" si="4"/>
        <v>,d.comment_code3</v>
      </c>
    </row>
    <row r="37" spans="1:47" s="22" customFormat="1" ht="18.75" customHeight="1" thickBot="1">
      <c r="A37" s="6"/>
      <c r="B37" s="30">
        <f>ROW()-13</f>
        <v>24</v>
      </c>
      <c r="C37" s="31" t="s">
        <v>1042</v>
      </c>
      <c r="D37" s="31" t="s">
        <v>1043</v>
      </c>
      <c r="E37" s="23"/>
      <c r="F37" s="23" t="s">
        <v>183</v>
      </c>
      <c r="G37" s="23">
        <v>50</v>
      </c>
      <c r="H37" s="23" t="str">
        <f t="shared" si="6"/>
        <v>text</v>
      </c>
      <c r="I37" s="23">
        <f t="shared" si="7"/>
        <v>151</v>
      </c>
      <c r="J37" s="32"/>
      <c r="K37" s="33"/>
      <c r="L37" s="34"/>
      <c r="M37" s="35"/>
      <c r="P37" s="6"/>
      <c r="Q37" s="6"/>
      <c r="R37" s="6"/>
      <c r="S37" s="6" t="str">
        <f t="shared" si="8"/>
        <v>,comment_data3</v>
      </c>
      <c r="T37" s="6" t="str">
        <f t="shared" si="9"/>
        <v>TEXT</v>
      </c>
      <c r="U37" s="6" t="str">
        <f t="shared" si="10"/>
        <v/>
      </c>
      <c r="V37" s="6" t="str">
        <f t="shared" si="0"/>
        <v/>
      </c>
      <c r="W37" s="6" t="str">
        <f t="shared" si="1"/>
        <v>-- 文字データ3</v>
      </c>
      <c r="X37" s="6"/>
      <c r="AF37" s="42"/>
      <c r="AG37" s="42"/>
      <c r="AH37" s="42"/>
      <c r="AK37" s="22" t="str">
        <f t="shared" si="11"/>
        <v>,comment_data3</v>
      </c>
      <c r="AP37" s="22" t="str">
        <f t="shared" si="3"/>
        <v>,d.comment_data3</v>
      </c>
      <c r="AU37" s="22" t="str">
        <f t="shared" si="4"/>
        <v>,d.comment_data3</v>
      </c>
    </row>
    <row r="38" spans="1:47">
      <c r="P38" s="22"/>
      <c r="R38" s="6" t="s">
        <v>175</v>
      </c>
      <c r="Y38" s="22"/>
      <c r="Z38" s="22"/>
      <c r="AA38" s="22"/>
      <c r="AB38" s="22"/>
      <c r="AJ38" s="6" t="s">
        <v>476</v>
      </c>
      <c r="AO38" s="6" t="s">
        <v>476</v>
      </c>
      <c r="AT38" s="6" t="s">
        <v>476</v>
      </c>
    </row>
    <row r="39" spans="1:47">
      <c r="A39" s="22"/>
      <c r="P39" s="22"/>
      <c r="Y39" s="22"/>
      <c r="Z39" s="22"/>
      <c r="AA39" s="22"/>
      <c r="AB39" s="22"/>
      <c r="AK39" s="6" t="str">
        <f>AK$11&amp;"."&amp;SUBSTITUTE($D$8,"merge","dwh")</f>
        <v>milscm2.dwh_receiptd_si</v>
      </c>
      <c r="AP39" s="6" t="str">
        <f>"(select * from "&amp;$AP$11&amp;"."&amp;SUBSTITUTE($D$8,"merge","dwh")&amp;" where facility_id = '%(facility_id)s') d "</f>
        <v xml:space="preserve">(select * from milscm22.dwh_receiptd_si where facility_id = '%(facility_id)s') d </v>
      </c>
      <c r="AU39" s="6" t="str">
        <f>"(select * from "&amp;$AU$11&amp;"."&amp;SUBSTITUTE($D$8,"merge","dwh")&amp;" where facility_id = '%(facility_id)s') d "</f>
        <v xml:space="preserve">(select * from milscm12.dwh_receiptd_si where facility_id = '%(facility_id)s') d </v>
      </c>
    </row>
    <row r="40" spans="1:47">
      <c r="A40" s="22"/>
      <c r="P40" s="22"/>
      <c r="Y40" s="22"/>
      <c r="Z40" s="22"/>
      <c r="AA40" s="22"/>
      <c r="AB40" s="22"/>
      <c r="AJ40" s="6" t="s">
        <v>2006</v>
      </c>
      <c r="AO40" s="6" t="s">
        <v>2006</v>
      </c>
      <c r="AT40" s="6" t="s">
        <v>2006</v>
      </c>
    </row>
    <row r="41" spans="1:47">
      <c r="A41" s="22"/>
      <c r="P41" s="22"/>
      <c r="Y41" s="22"/>
      <c r="Z41" s="22"/>
      <c r="AA41" s="22"/>
      <c r="AB41" s="22"/>
      <c r="AI41" s="6" t="s">
        <v>138</v>
      </c>
      <c r="AK41" s="6" t="str">
        <f>$AI41&amp;" = '%(facility_id)s'"</f>
        <v>facility_id = '%(facility_id)s'</v>
      </c>
      <c r="AP41" s="6" t="str">
        <f>"not exists ( select 1 from (select * from "&amp;"milscm4."&amp;$D$8&amp;" where facility_id = '%(facility_id)s') m where"</f>
        <v>not exists ( select 1 from (select * from milscm4.merge_receiptd_si where facility_id = '%(facility_id)s') m where</v>
      </c>
      <c r="AU41" s="6" t="str">
        <f>"not exists ( select 1 from (select * from "&amp;"milscm4."&amp;$D$8&amp;" where facility_id = '%(facility_id)s') m where"</f>
        <v>not exists ( select 1 from (select * from milscm4.merge_receiptd_si where facility_id = '%(facility_id)s') m where</v>
      </c>
    </row>
    <row r="42" spans="1:47">
      <c r="A42" s="22"/>
      <c r="P42" s="22"/>
      <c r="Y42" s="22"/>
      <c r="Z42" s="22"/>
      <c r="AA42" s="22"/>
      <c r="AB42" s="22"/>
      <c r="AJ42" s="6" t="s">
        <v>2007</v>
      </c>
      <c r="AN42" s="6" t="s">
        <v>138</v>
      </c>
      <c r="AP42" s="6" t="str">
        <f>"d."&amp;$AN42&amp;"=m."&amp;$AN42</f>
        <v>d.facility_id=m.facility_id</v>
      </c>
      <c r="AU42" s="6" t="str">
        <f>"d."&amp;$AN42&amp;"=m."&amp;$AN42</f>
        <v>d.facility_id=m.facility_id</v>
      </c>
    </row>
    <row r="43" spans="1:47">
      <c r="A43" s="22"/>
      <c r="P43" s="22"/>
      <c r="Y43" s="22"/>
      <c r="Z43" s="22"/>
      <c r="AA43" s="22"/>
      <c r="AB43" s="22"/>
      <c r="AN43" s="6" t="s">
        <v>814</v>
      </c>
      <c r="AP43" s="6" t="str">
        <f>"and d."&amp;$AN43&amp;"=m."&amp;$AN43</f>
        <v>and d.seikyu_ym=m.seikyu_ym</v>
      </c>
      <c r="AU43" s="6" t="str">
        <f>"and d."&amp;$AN43&amp;"=m."&amp;$AN43</f>
        <v>and d.seikyu_ym=m.seikyu_ym</v>
      </c>
    </row>
    <row r="44" spans="1:47">
      <c r="P44" s="22"/>
      <c r="Y44" s="22"/>
      <c r="Z44" s="22"/>
      <c r="AA44" s="22"/>
      <c r="AB44" s="22"/>
      <c r="AN44" s="6" t="s">
        <v>139</v>
      </c>
      <c r="AP44" s="6" t="str">
        <f t="shared" ref="AP44:AP47" si="12">"and d."&amp;$AN44&amp;"=m."&amp;$AN44</f>
        <v>and d.shinryo_ym=m.shinryo_ym</v>
      </c>
      <c r="AU44" s="6" t="str">
        <f t="shared" ref="AU44:AU47" si="13">"and d."&amp;$AN44&amp;"=m."&amp;$AN44</f>
        <v>and d.shinryo_ym=m.shinryo_ym</v>
      </c>
    </row>
    <row r="45" spans="1:47">
      <c r="P45" s="22"/>
      <c r="Y45" s="22"/>
      <c r="Z45" s="22"/>
      <c r="AA45" s="22"/>
      <c r="AB45" s="22"/>
      <c r="AN45" s="6" t="s">
        <v>816</v>
      </c>
      <c r="AP45" s="6" t="str">
        <f t="shared" si="12"/>
        <v>and d.shinsa_kikan=m.shinsa_kikan</v>
      </c>
      <c r="AU45" s="6" t="str">
        <f t="shared" si="13"/>
        <v>and d.shinsa_kikan=m.shinsa_kikan</v>
      </c>
    </row>
    <row r="46" spans="1:47">
      <c r="P46" s="22"/>
      <c r="Y46" s="22"/>
      <c r="Z46" s="22"/>
      <c r="AA46" s="22"/>
      <c r="AB46" s="22"/>
      <c r="AN46" s="6" t="s">
        <v>820</v>
      </c>
      <c r="AP46" s="6" t="str">
        <f t="shared" si="12"/>
        <v>and d.receipt_no=m.receipt_no</v>
      </c>
      <c r="AU46" s="6" t="str">
        <f t="shared" si="13"/>
        <v>and d.receipt_no=m.receipt_no</v>
      </c>
    </row>
    <row r="47" spans="1:47">
      <c r="P47" s="22"/>
      <c r="Y47" s="22"/>
      <c r="Z47" s="22"/>
      <c r="AA47" s="22"/>
      <c r="AB47" s="22"/>
      <c r="AN47" s="6" t="s">
        <v>822</v>
      </c>
      <c r="AP47" s="6" t="str">
        <f t="shared" si="12"/>
        <v>and d.gyo_no=m.gyo_no</v>
      </c>
      <c r="AU47" s="6" t="str">
        <f t="shared" si="13"/>
        <v>and d.gyo_no=m.gyo_no</v>
      </c>
    </row>
    <row r="48" spans="1:47">
      <c r="P48" s="22"/>
      <c r="Y48" s="22"/>
      <c r="Z48" s="22"/>
      <c r="AA48" s="22"/>
      <c r="AB48" s="22"/>
      <c r="AO48" s="6" t="s">
        <v>2022</v>
      </c>
      <c r="AT48" s="6" t="s">
        <v>2022</v>
      </c>
    </row>
    <row r="49" spans="16:28">
      <c r="P49" s="22"/>
      <c r="Y49" s="22"/>
      <c r="Z49" s="22"/>
      <c r="AA49" s="22"/>
      <c r="AB49" s="22"/>
    </row>
    <row r="50" spans="16:28">
      <c r="P50" s="22"/>
      <c r="Y50" s="22"/>
      <c r="Z50" s="22"/>
      <c r="AA50" s="22"/>
      <c r="AB50" s="22"/>
    </row>
    <row r="51" spans="16:28">
      <c r="P51" s="22"/>
      <c r="Y51" s="22"/>
      <c r="Z51" s="22"/>
      <c r="AA51" s="22"/>
      <c r="AB51" s="22"/>
    </row>
    <row r="52" spans="16:28">
      <c r="P52" s="22"/>
      <c r="Y52" s="22"/>
      <c r="Z52" s="22"/>
      <c r="AA52" s="22"/>
      <c r="AB52"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3"/>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milscm4.merge_receiptd_si_day</v>
      </c>
    </row>
    <row r="3" spans="1:47" ht="18" thickBot="1">
      <c r="B3" s="9"/>
      <c r="C3" s="9"/>
      <c r="D3" s="9"/>
      <c r="E3" s="9"/>
      <c r="F3" s="9"/>
      <c r="G3" s="9"/>
      <c r="H3" s="9"/>
      <c r="I3" s="9"/>
      <c r="J3" s="9"/>
      <c r="K3" s="9"/>
      <c r="L3" s="9"/>
      <c r="M3" s="10"/>
      <c r="N3" s="9"/>
      <c r="Q3" s="6" t="str">
        <f>"ADD CONSTRAINT "&amp;D$8&amp;"_pkey"</f>
        <v>ADD CONSTRAINT merge_receiptd_si_day_pkey</v>
      </c>
    </row>
    <row r="4" spans="1:47">
      <c r="B4" s="177" t="s">
        <v>133</v>
      </c>
      <c r="C4" s="178"/>
      <c r="D4" s="179" t="str">
        <f>VLOOKUP(D7,エンティティ一覧!A1:'エンティティ一覧'!AQ10060,13,FALSE)</f>
        <v>ENT_C3_17</v>
      </c>
      <c r="E4" s="180"/>
      <c r="F4" s="180"/>
      <c r="G4" s="180"/>
      <c r="H4" s="180"/>
      <c r="I4" s="180"/>
      <c r="J4" s="180"/>
      <c r="K4" s="180"/>
      <c r="L4" s="180"/>
      <c r="M4" s="181"/>
      <c r="R4" s="6" t="s">
        <v>176</v>
      </c>
    </row>
    <row r="5" spans="1:47">
      <c r="B5" s="161" t="s">
        <v>112</v>
      </c>
      <c r="C5" s="162"/>
      <c r="D5" s="163" t="str">
        <f>VLOOKUP(D7,エンティティ一覧!A1:'エンティティ一覧'!AQ10060,2,FALSE)</f>
        <v>SA_C3</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結合テーブル_DPCレセプト</v>
      </c>
      <c r="E6" s="164"/>
      <c r="F6" s="164"/>
      <c r="G6" s="164"/>
      <c r="H6" s="164"/>
      <c r="I6" s="164"/>
      <c r="J6" s="164"/>
      <c r="K6" s="164"/>
      <c r="L6" s="164"/>
      <c r="M6" s="165"/>
      <c r="T6" s="6" t="s">
        <v>962</v>
      </c>
    </row>
    <row r="7" spans="1:47">
      <c r="B7" s="161" t="s">
        <v>114</v>
      </c>
      <c r="C7" s="162"/>
      <c r="D7" s="163" t="s">
        <v>1687</v>
      </c>
      <c r="E7" s="164"/>
      <c r="F7" s="164"/>
      <c r="G7" s="164"/>
      <c r="H7" s="164"/>
      <c r="I7" s="164"/>
      <c r="J7" s="164"/>
      <c r="K7" s="164"/>
      <c r="L7" s="164"/>
      <c r="M7" s="165"/>
      <c r="T7" s="6" t="s">
        <v>1681</v>
      </c>
    </row>
    <row r="8" spans="1:47">
      <c r="B8" s="161" t="s">
        <v>115</v>
      </c>
      <c r="C8" s="162"/>
      <c r="D8" s="163" t="s">
        <v>1688</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二次利用DBのDPCレセプト_診療行為レコード_算定日情報テーブルについて、バックアップスキーマを含めて結合する。</v>
      </c>
      <c r="E9" s="169"/>
      <c r="F9" s="169"/>
      <c r="G9" s="169"/>
      <c r="H9" s="169"/>
      <c r="I9" s="169"/>
      <c r="J9" s="169"/>
      <c r="K9" s="169"/>
      <c r="L9" s="169"/>
      <c r="M9" s="170"/>
      <c r="P9" s="6" t="str">
        <f>"ALTER TABLE milscm4."&amp;D$8&amp;" OWNER TO pgappl11;"</f>
        <v>ALTER TABLE milscm4.merge_receiptd_si_day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milscm4.merge_receiptd_si_day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milscm4.merge_receiptd_si_day</v>
      </c>
      <c r="AF12" s="156" t="s">
        <v>480</v>
      </c>
      <c r="AG12" s="156"/>
      <c r="AH12" s="156"/>
      <c r="AJ12" s="6" t="str">
        <f>"INSERT INTO milscm4."&amp;$D$8</f>
        <v>INSERT INTO milscm4.merge_receiptd_si_day</v>
      </c>
      <c r="AO12" s="6" t="str">
        <f>"INSERT INTO milscm4."&amp;$D$8</f>
        <v>INSERT INTO milscm4.merge_receiptd_si_day</v>
      </c>
      <c r="AT12" s="6" t="str">
        <f>"INSERT INTO milscm4."&amp;$D$8</f>
        <v>INSERT INTO milscm4.merge_receiptd_si_day</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7" si="0">IF(L14="○","NOT NULL","")</f>
        <v>NOT NULL</v>
      </c>
      <c r="W14" s="6" t="str">
        <f t="shared" ref="W14:W27" si="1">"-- "&amp;C14</f>
        <v>-- 取込年月</v>
      </c>
      <c r="X14" s="6"/>
      <c r="AF14" s="48"/>
      <c r="AG14" s="48"/>
      <c r="AH14" s="48"/>
      <c r="AK14" s="22" t="str">
        <f t="shared" ref="AK14:AK17" si="2">IF(CHOOSE(MATCH(AK$11,$AF$11:$AH$11,0),$AF14,$AG14,$AH14)="〇",IF($B14&lt;&gt;1,",Null","Null"),IF($B14&lt;&gt;1,","&amp;$D14,$D14))</f>
        <v>torikomi_ym</v>
      </c>
      <c r="AP14" s="22" t="str">
        <f t="shared" ref="AP14:AP27" si="3">IF(CHOOSE(MATCH(AP$11,$AF$11:$AH$11,0),$AF14,$AG14,$AH14)="〇",IF($B14&lt;&gt;1,",Null","Null"),IF($B14&lt;&gt;1,","&amp;"d."&amp;$D14,"d."&amp;$D14))</f>
        <v>d.torikomi_ym</v>
      </c>
      <c r="AU14" s="22" t="str">
        <f t="shared" ref="AU14:AU25" si="4">IF(CHOOSE(MATCH(AU$11,$AF$11:$AH$11,0),$AF14,$AG14,$AH14)="〇",IF($B14&lt;&gt;1,",Null","Null"),IF($B14&lt;&gt;1,","&amp;"d."&amp;$D14,"d."&amp;$D14))</f>
        <v>d.torikomi_ym</v>
      </c>
    </row>
    <row r="15" spans="1:47" s="22" customFormat="1">
      <c r="A15" s="6"/>
      <c r="B15" s="14">
        <f t="shared" ref="B15:B26" si="5">ROW()-13</f>
        <v>2</v>
      </c>
      <c r="C15" s="15" t="s">
        <v>162</v>
      </c>
      <c r="D15" s="15" t="s">
        <v>136</v>
      </c>
      <c r="E15" s="17"/>
      <c r="F15" s="16" t="s">
        <v>129</v>
      </c>
      <c r="G15" s="17">
        <v>10</v>
      </c>
      <c r="H15" s="17" t="str">
        <f t="shared" ref="H15:H27" si="6">IF(F15="フラグ","boolean",IF(F15="文字列","text",IF(F15="整数","integer",IF(F15="実数","numeric",""))))</f>
        <v>integer</v>
      </c>
      <c r="I15" s="17">
        <f t="shared" ref="I15:I27" si="7">IF(H15="boolean",1,IF(H15="text",IF(G15&lt;=126,1+(G15*3),4+(G15*3)),IF(H15="integer",4,IF(H15="numeric",3+CEILING(G15/4*2,2),0))))</f>
        <v>4</v>
      </c>
      <c r="J15" s="18"/>
      <c r="K15" s="21"/>
      <c r="L15" s="19"/>
      <c r="M15" s="20" t="s">
        <v>415</v>
      </c>
      <c r="P15" s="6"/>
      <c r="Q15" s="6"/>
      <c r="R15" s="6"/>
      <c r="S15" s="6" t="str">
        <f t="shared" ref="S15:S27" si="8">IF(B15&lt;&gt;1,","&amp;D15,D15)</f>
        <v>,mil_karute_id</v>
      </c>
      <c r="T15" s="6" t="str">
        <f t="shared" ref="T15:T27" si="9">UPPER(H15)</f>
        <v>INTEGER</v>
      </c>
      <c r="U15" s="6" t="str">
        <f t="shared" ref="U15:U27" si="10">IF(K15&lt;&gt;"","default "&amp;IF(H15="text","'"&amp;K15&amp;"'",K15),"")</f>
        <v/>
      </c>
      <c r="V15" s="6" t="str">
        <f t="shared" si="0"/>
        <v/>
      </c>
      <c r="W15" s="6" t="str">
        <f t="shared" si="1"/>
        <v>-- 千年カルテID</v>
      </c>
      <c r="X15" s="6"/>
      <c r="AF15" s="48"/>
      <c r="AG15" s="48"/>
      <c r="AH15" s="48"/>
      <c r="AK15" s="22" t="str">
        <f t="shared" si="2"/>
        <v>,mil_karute_id</v>
      </c>
      <c r="AP15" s="22" t="str">
        <f t="shared" si="3"/>
        <v>,d.mil_karute_id</v>
      </c>
      <c r="AU15" s="22" t="str">
        <f t="shared" si="4"/>
        <v>,d.mil_karute_id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941</v>
      </c>
      <c r="P16" s="6"/>
      <c r="Q16" s="6"/>
      <c r="R16" s="6"/>
      <c r="S16" s="6" t="str">
        <f t="shared" si="8"/>
        <v>,facility_id</v>
      </c>
      <c r="T16" s="6" t="str">
        <f t="shared" si="9"/>
        <v>TEXT</v>
      </c>
      <c r="U16" s="6" t="str">
        <f t="shared" si="10"/>
        <v/>
      </c>
      <c r="V16" s="6" t="str">
        <f t="shared" si="0"/>
        <v>NOT NULL</v>
      </c>
      <c r="W16" s="6" t="str">
        <f t="shared" si="1"/>
        <v>-- 施設ID</v>
      </c>
      <c r="X16" s="6"/>
      <c r="AF16" s="48"/>
      <c r="AG16" s="48"/>
      <c r="AH16" s="48"/>
      <c r="AK16" s="22" t="str">
        <f t="shared" si="2"/>
        <v>,facility_id</v>
      </c>
      <c r="AP16" s="22" t="str">
        <f t="shared" si="3"/>
        <v>,d.facility_id</v>
      </c>
      <c r="AU16" s="22" t="str">
        <f t="shared" si="4"/>
        <v>,d.facility_id</v>
      </c>
    </row>
    <row r="17" spans="1:47" s="22" customFormat="1">
      <c r="A17" s="6"/>
      <c r="B17" s="14">
        <f t="shared" si="5"/>
        <v>4</v>
      </c>
      <c r="C17" s="15" t="s">
        <v>813</v>
      </c>
      <c r="D17" s="15" t="s">
        <v>814</v>
      </c>
      <c r="E17" s="17" t="s">
        <v>137</v>
      </c>
      <c r="F17" s="16" t="s">
        <v>183</v>
      </c>
      <c r="G17" s="17">
        <v>6</v>
      </c>
      <c r="H17" s="17" t="str">
        <f t="shared" si="6"/>
        <v>text</v>
      </c>
      <c r="I17" s="17">
        <f t="shared" si="7"/>
        <v>19</v>
      </c>
      <c r="J17" s="18"/>
      <c r="K17" s="21"/>
      <c r="L17" s="19" t="s">
        <v>137</v>
      </c>
      <c r="M17" s="20" t="s">
        <v>942</v>
      </c>
      <c r="P17" s="6"/>
      <c r="Q17" s="6"/>
      <c r="R17" s="6"/>
      <c r="S17" s="6" t="str">
        <f t="shared" si="8"/>
        <v>,seikyu_ym</v>
      </c>
      <c r="T17" s="6" t="str">
        <f t="shared" si="9"/>
        <v>TEXT</v>
      </c>
      <c r="U17" s="6" t="str">
        <f t="shared" si="10"/>
        <v/>
      </c>
      <c r="V17" s="6" t="str">
        <f t="shared" si="0"/>
        <v>NOT NULL</v>
      </c>
      <c r="W17" s="6" t="str">
        <f t="shared" si="1"/>
        <v>-- 請求年月</v>
      </c>
      <c r="X17" s="6"/>
      <c r="AF17" s="48"/>
      <c r="AG17" s="48"/>
      <c r="AH17" s="48"/>
      <c r="AK17" s="22" t="str">
        <f t="shared" si="2"/>
        <v>,seikyu_ym</v>
      </c>
      <c r="AP17" s="22" t="str">
        <f t="shared" si="3"/>
        <v>,d.seikyu_ym</v>
      </c>
      <c r="AU17" s="22" t="str">
        <f t="shared" si="4"/>
        <v>,d.seikyu_ym</v>
      </c>
    </row>
    <row r="18" spans="1:47" s="22" customFormat="1">
      <c r="A18" s="6"/>
      <c r="B18" s="14">
        <f>ROW()-13</f>
        <v>5</v>
      </c>
      <c r="C18" s="25" t="s">
        <v>417</v>
      </c>
      <c r="D18" s="25" t="s">
        <v>139</v>
      </c>
      <c r="E18" s="16" t="s">
        <v>137</v>
      </c>
      <c r="F18" s="16" t="s">
        <v>183</v>
      </c>
      <c r="G18" s="16">
        <v>6</v>
      </c>
      <c r="H18" s="17" t="str">
        <f t="shared" si="6"/>
        <v>text</v>
      </c>
      <c r="I18" s="17">
        <f t="shared" si="7"/>
        <v>19</v>
      </c>
      <c r="J18" s="26"/>
      <c r="K18" s="27"/>
      <c r="L18" s="28" t="s">
        <v>137</v>
      </c>
      <c r="M18" s="29" t="s">
        <v>1013</v>
      </c>
      <c r="P18" s="6"/>
      <c r="Q18" s="6"/>
      <c r="R18" s="6"/>
      <c r="S18" s="6" t="str">
        <f t="shared" si="8"/>
        <v>,shinryo_ym</v>
      </c>
      <c r="T18" s="6" t="str">
        <f t="shared" si="9"/>
        <v>TEXT</v>
      </c>
      <c r="U18" s="6" t="str">
        <f t="shared" si="10"/>
        <v/>
      </c>
      <c r="V18" s="6" t="str">
        <f t="shared" si="0"/>
        <v>NOT NULL</v>
      </c>
      <c r="W18" s="6" t="str">
        <f t="shared" si="1"/>
        <v>-- 診療年月</v>
      </c>
      <c r="X18" s="6"/>
      <c r="AF18" s="48"/>
      <c r="AG18" s="48"/>
      <c r="AH18" s="48"/>
      <c r="AK18" s="22" t="str">
        <f>IF(CHOOSE(MATCH(AK$11,$AF$11:$AH$11,0),$AF18,$AG18,$AH18)="〇",IF($B18&lt;&gt;1,",Null","Null"),IF($B18&lt;&gt;1,","&amp;$D18,$D18))</f>
        <v>,shinryo_ym</v>
      </c>
      <c r="AP18" s="22" t="str">
        <f t="shared" si="3"/>
        <v>,d.shinryo_ym</v>
      </c>
      <c r="AU18" s="22" t="str">
        <f t="shared" si="4"/>
        <v>,d.shinryo_ym</v>
      </c>
    </row>
    <row r="19" spans="1:47" s="22" customFormat="1">
      <c r="A19" s="6"/>
      <c r="B19" s="14">
        <f t="shared" si="5"/>
        <v>6</v>
      </c>
      <c r="C19" s="15" t="s">
        <v>483</v>
      </c>
      <c r="D19" s="15" t="s">
        <v>160</v>
      </c>
      <c r="E19" s="17"/>
      <c r="F19" s="16" t="s">
        <v>183</v>
      </c>
      <c r="G19" s="17">
        <v>3</v>
      </c>
      <c r="H19" s="17" t="str">
        <f t="shared" si="6"/>
        <v>text</v>
      </c>
      <c r="I19" s="17">
        <f t="shared" si="7"/>
        <v>10</v>
      </c>
      <c r="J19" s="18"/>
      <c r="K19" s="21" t="s">
        <v>944</v>
      </c>
      <c r="L19" s="19" t="s">
        <v>137</v>
      </c>
      <c r="M19" s="20" t="s">
        <v>945</v>
      </c>
      <c r="P19" s="6"/>
      <c r="Q19" s="6"/>
      <c r="R19" s="6"/>
      <c r="S19" s="6" t="str">
        <f t="shared" si="8"/>
        <v>,data_type</v>
      </c>
      <c r="T19" s="6" t="str">
        <f t="shared" si="9"/>
        <v>TEXT</v>
      </c>
      <c r="U19" s="6" t="str">
        <f t="shared" si="10"/>
        <v>default 'RCP'</v>
      </c>
      <c r="V19" s="6" t="str">
        <f t="shared" si="0"/>
        <v>NOT NULL</v>
      </c>
      <c r="W19" s="6" t="str">
        <f t="shared" si="1"/>
        <v>-- データ種別</v>
      </c>
      <c r="X19" s="6"/>
      <c r="AF19" s="48"/>
      <c r="AG19" s="48"/>
      <c r="AH19" s="48"/>
      <c r="AK19" s="22" t="str">
        <f t="shared" ref="AK19:AK27" si="11">IF(CHOOSE(MATCH(AK$11,$AF$11:$AH$11,0),$AF19,$AG19,$AH19)="〇",IF($B19&lt;&gt;1,",Null","Null"),IF($B19&lt;&gt;1,","&amp;$D19,$D19))</f>
        <v>,data_type</v>
      </c>
      <c r="AP19" s="22" t="str">
        <f t="shared" si="3"/>
        <v>,d.data_type</v>
      </c>
      <c r="AU19" s="22" t="str">
        <f t="shared" si="4"/>
        <v>,d.data_type</v>
      </c>
    </row>
    <row r="20" spans="1:47" s="22" customFormat="1">
      <c r="A20" s="6"/>
      <c r="B20" s="14">
        <f t="shared" si="5"/>
        <v>7</v>
      </c>
      <c r="C20" s="25" t="s">
        <v>815</v>
      </c>
      <c r="D20" s="25" t="s">
        <v>816</v>
      </c>
      <c r="E20" s="16" t="s">
        <v>137</v>
      </c>
      <c r="F20" s="16" t="s">
        <v>183</v>
      </c>
      <c r="G20" s="16">
        <v>1</v>
      </c>
      <c r="H20" s="17" t="str">
        <f t="shared" si="6"/>
        <v>text</v>
      </c>
      <c r="I20" s="17">
        <f t="shared" si="7"/>
        <v>4</v>
      </c>
      <c r="J20" s="26"/>
      <c r="K20" s="27"/>
      <c r="L20" s="28" t="s">
        <v>137</v>
      </c>
      <c r="M20" s="29" t="s">
        <v>946</v>
      </c>
      <c r="P20" s="6"/>
      <c r="Q20" s="6"/>
      <c r="R20" s="6"/>
      <c r="S20" s="6" t="str">
        <f t="shared" si="8"/>
        <v>,shinsa_kikan</v>
      </c>
      <c r="T20" s="6" t="str">
        <f t="shared" si="9"/>
        <v>TEXT</v>
      </c>
      <c r="U20" s="6" t="str">
        <f t="shared" si="10"/>
        <v/>
      </c>
      <c r="V20" s="6" t="str">
        <f t="shared" si="0"/>
        <v>NOT NULL</v>
      </c>
      <c r="W20" s="6" t="str">
        <f t="shared" si="1"/>
        <v>-- 審査支払機関</v>
      </c>
      <c r="X20" s="6"/>
      <c r="AF20" s="48"/>
      <c r="AG20" s="48"/>
      <c r="AH20" s="48"/>
      <c r="AK20" s="22" t="str">
        <f t="shared" si="11"/>
        <v>,shinsa_kikan</v>
      </c>
      <c r="AP20" s="22" t="str">
        <f t="shared" si="3"/>
        <v>,d.shinsa_kikan</v>
      </c>
      <c r="AU20" s="22" t="str">
        <f t="shared" si="4"/>
        <v>,d.shinsa_kikan</v>
      </c>
    </row>
    <row r="21" spans="1:47" s="22" customFormat="1">
      <c r="A21" s="6"/>
      <c r="B21" s="14">
        <f t="shared" si="5"/>
        <v>8</v>
      </c>
      <c r="C21" s="15" t="s">
        <v>817</v>
      </c>
      <c r="D21" s="15" t="s">
        <v>818</v>
      </c>
      <c r="E21" s="17"/>
      <c r="F21" s="16" t="s">
        <v>183</v>
      </c>
      <c r="G21" s="17">
        <v>2</v>
      </c>
      <c r="H21" s="17" t="str">
        <f t="shared" si="6"/>
        <v>text</v>
      </c>
      <c r="I21" s="17">
        <f t="shared" si="7"/>
        <v>7</v>
      </c>
      <c r="J21" s="18"/>
      <c r="K21" s="21" t="s">
        <v>1053</v>
      </c>
      <c r="L21" s="19" t="s">
        <v>137</v>
      </c>
      <c r="M21" s="20" t="s">
        <v>1054</v>
      </c>
      <c r="P21" s="6"/>
      <c r="Q21" s="6"/>
      <c r="R21" s="6"/>
      <c r="S21" s="6" t="str">
        <f t="shared" si="8"/>
        <v>,record_shikibetsu</v>
      </c>
      <c r="T21" s="6" t="str">
        <f t="shared" si="9"/>
        <v>TEXT</v>
      </c>
      <c r="U21" s="6" t="str">
        <f t="shared" si="10"/>
        <v>default 'SI'</v>
      </c>
      <c r="V21" s="6" t="str">
        <f t="shared" si="0"/>
        <v>NOT NULL</v>
      </c>
      <c r="W21" s="6" t="str">
        <f t="shared" si="1"/>
        <v>-- レコード識別情報</v>
      </c>
      <c r="X21" s="6"/>
      <c r="AF21" s="48"/>
      <c r="AG21" s="48"/>
      <c r="AH21" s="48"/>
      <c r="AK21" s="22" t="str">
        <f t="shared" si="11"/>
        <v>,record_shikibetsu</v>
      </c>
      <c r="AP21" s="22" t="str">
        <f t="shared" si="3"/>
        <v>,d.record_shikibetsu</v>
      </c>
      <c r="AU21" s="22" t="str">
        <f t="shared" si="4"/>
        <v>,d.record_shikibetsu</v>
      </c>
    </row>
    <row r="22" spans="1:47" s="22" customFormat="1">
      <c r="A22" s="6"/>
      <c r="B22" s="14">
        <f>ROW()-13</f>
        <v>9</v>
      </c>
      <c r="C22" s="25" t="s">
        <v>819</v>
      </c>
      <c r="D22" s="25" t="s">
        <v>820</v>
      </c>
      <c r="E22" s="16" t="s">
        <v>137</v>
      </c>
      <c r="F22" s="16" t="s">
        <v>129</v>
      </c>
      <c r="G22" s="16">
        <v>6</v>
      </c>
      <c r="H22" s="17" t="str">
        <f t="shared" si="6"/>
        <v>integer</v>
      </c>
      <c r="I22" s="17">
        <f t="shared" si="7"/>
        <v>4</v>
      </c>
      <c r="J22" s="26"/>
      <c r="K22" s="27"/>
      <c r="L22" s="28" t="s">
        <v>137</v>
      </c>
      <c r="M22" s="29" t="s">
        <v>949</v>
      </c>
      <c r="P22" s="6"/>
      <c r="Q22" s="6"/>
      <c r="R22" s="6"/>
      <c r="S22" s="6" t="str">
        <f t="shared" si="8"/>
        <v>,receipt_no</v>
      </c>
      <c r="T22" s="6" t="str">
        <f t="shared" si="9"/>
        <v>INTEGER</v>
      </c>
      <c r="U22" s="6" t="str">
        <f t="shared" si="10"/>
        <v/>
      </c>
      <c r="V22" s="6" t="str">
        <f t="shared" si="0"/>
        <v>NOT NULL</v>
      </c>
      <c r="W22" s="6" t="str">
        <f t="shared" si="1"/>
        <v>-- レセプト番号</v>
      </c>
      <c r="X22" s="6"/>
      <c r="AF22" s="48"/>
      <c r="AG22" s="48"/>
      <c r="AH22" s="48"/>
      <c r="AK22" s="22" t="str">
        <f t="shared" si="11"/>
        <v>,receipt_no</v>
      </c>
      <c r="AP22" s="22" t="str">
        <f t="shared" si="3"/>
        <v>,d.receipt_no</v>
      </c>
      <c r="AU22" s="22" t="str">
        <f t="shared" si="4"/>
        <v>,d.receipt_no</v>
      </c>
    </row>
    <row r="23" spans="1:47" s="22" customFormat="1" ht="34.799999999999997">
      <c r="A23" s="6"/>
      <c r="B23" s="14">
        <f t="shared" si="5"/>
        <v>10</v>
      </c>
      <c r="C23" s="15" t="s">
        <v>821</v>
      </c>
      <c r="D23" s="15" t="s">
        <v>822</v>
      </c>
      <c r="E23" s="17" t="s">
        <v>137</v>
      </c>
      <c r="F23" s="16" t="s">
        <v>129</v>
      </c>
      <c r="G23" s="17">
        <v>10</v>
      </c>
      <c r="H23" s="17" t="str">
        <f t="shared" si="6"/>
        <v>integer</v>
      </c>
      <c r="I23" s="17">
        <f t="shared" si="7"/>
        <v>4</v>
      </c>
      <c r="J23" s="18"/>
      <c r="K23" s="21"/>
      <c r="L23" s="19" t="s">
        <v>137</v>
      </c>
      <c r="M23" s="20" t="s">
        <v>1016</v>
      </c>
      <c r="P23" s="6"/>
      <c r="Q23" s="6"/>
      <c r="R23" s="6"/>
      <c r="S23" s="6" t="str">
        <f t="shared" si="8"/>
        <v>,gyo_no</v>
      </c>
      <c r="T23" s="6" t="str">
        <f t="shared" si="9"/>
        <v>INTEGER</v>
      </c>
      <c r="U23" s="6" t="str">
        <f t="shared" si="10"/>
        <v/>
      </c>
      <c r="V23" s="6" t="str">
        <f t="shared" si="0"/>
        <v>NOT NULL</v>
      </c>
      <c r="W23" s="6" t="str">
        <f t="shared" si="1"/>
        <v>-- 行番号</v>
      </c>
      <c r="X23" s="6"/>
      <c r="AF23" s="48"/>
      <c r="AG23" s="48"/>
      <c r="AH23" s="48"/>
      <c r="AK23" s="22" t="str">
        <f t="shared" si="11"/>
        <v>,gyo_no</v>
      </c>
      <c r="AP23" s="22" t="str">
        <f t="shared" si="3"/>
        <v>,d.gyo_no</v>
      </c>
      <c r="AU23" s="22" t="str">
        <f t="shared" si="4"/>
        <v>,d.gyo_no</v>
      </c>
    </row>
    <row r="24" spans="1:47" s="22" customFormat="1">
      <c r="A24" s="6"/>
      <c r="B24" s="14">
        <f t="shared" si="5"/>
        <v>11</v>
      </c>
      <c r="C24" s="25" t="s">
        <v>823</v>
      </c>
      <c r="D24" s="25" t="s">
        <v>824</v>
      </c>
      <c r="E24" s="16"/>
      <c r="F24" s="16" t="s">
        <v>183</v>
      </c>
      <c r="G24" s="16">
        <v>20</v>
      </c>
      <c r="H24" s="17" t="str">
        <f t="shared" si="6"/>
        <v>text</v>
      </c>
      <c r="I24" s="17">
        <f t="shared" si="7"/>
        <v>61</v>
      </c>
      <c r="J24" s="26"/>
      <c r="K24" s="27"/>
      <c r="L24" s="28"/>
      <c r="M24" s="29" t="s">
        <v>951</v>
      </c>
      <c r="P24" s="6"/>
      <c r="Q24" s="6"/>
      <c r="R24" s="6"/>
      <c r="S24" s="6" t="str">
        <f t="shared" si="8"/>
        <v>,karute_no</v>
      </c>
      <c r="T24" s="6" t="str">
        <f t="shared" si="9"/>
        <v>TEXT</v>
      </c>
      <c r="U24" s="6" t="str">
        <f t="shared" si="10"/>
        <v/>
      </c>
      <c r="V24" s="6" t="str">
        <f t="shared" si="0"/>
        <v/>
      </c>
      <c r="W24" s="6" t="str">
        <f t="shared" si="1"/>
        <v>-- カルテ番号等</v>
      </c>
      <c r="X24" s="6"/>
      <c r="AF24" s="48"/>
      <c r="AG24" s="48"/>
      <c r="AH24" s="48"/>
      <c r="AK24" s="22" t="str">
        <f t="shared" si="11"/>
        <v>,karute_no</v>
      </c>
      <c r="AP24" s="22" t="str">
        <f t="shared" si="3"/>
        <v>,d.karute_no</v>
      </c>
      <c r="AU24" s="22" t="str">
        <f t="shared" si="4"/>
        <v>,d.karute_no</v>
      </c>
    </row>
    <row r="25" spans="1:47" s="22" customFormat="1" ht="34.799999999999997">
      <c r="A25" s="6"/>
      <c r="B25" s="14">
        <f t="shared" si="5"/>
        <v>12</v>
      </c>
      <c r="C25" s="15" t="s">
        <v>1091</v>
      </c>
      <c r="D25" s="15" t="s">
        <v>1092</v>
      </c>
      <c r="E25" s="17"/>
      <c r="F25" s="16" t="s">
        <v>183</v>
      </c>
      <c r="G25" s="17">
        <v>1</v>
      </c>
      <c r="H25" s="17" t="str">
        <f t="shared" si="6"/>
        <v>text</v>
      </c>
      <c r="I25" s="17">
        <f t="shared" si="7"/>
        <v>4</v>
      </c>
      <c r="J25" s="18"/>
      <c r="K25" s="21"/>
      <c r="L25" s="19"/>
      <c r="M25" s="49" t="s">
        <v>1686</v>
      </c>
      <c r="P25" s="6"/>
      <c r="Q25" s="6"/>
      <c r="R25" s="6"/>
      <c r="S25" s="6" t="str">
        <f t="shared" si="8"/>
        <v>,receipt_sokatsu_kubun</v>
      </c>
      <c r="T25" s="6" t="str">
        <f t="shared" si="9"/>
        <v>TEXT</v>
      </c>
      <c r="U25" s="6" t="str">
        <f t="shared" si="10"/>
        <v/>
      </c>
      <c r="V25" s="6" t="str">
        <f t="shared" si="0"/>
        <v/>
      </c>
      <c r="W25" s="6" t="str">
        <f t="shared" si="1"/>
        <v>-- レセプト総括区分</v>
      </c>
      <c r="X25" s="6"/>
      <c r="AF25" s="48"/>
      <c r="AG25" s="48"/>
      <c r="AH25" s="48"/>
      <c r="AK25" s="22" t="str">
        <f t="shared" si="11"/>
        <v>,receipt_sokatsu_kubun</v>
      </c>
      <c r="AP25" s="22" t="str">
        <f t="shared" si="3"/>
        <v>,d.receipt_sokatsu_kubun</v>
      </c>
      <c r="AU25" s="22" t="str">
        <f t="shared" si="4"/>
        <v>,d.receipt_sokatsu_kubun</v>
      </c>
    </row>
    <row r="26" spans="1:47" s="22" customFormat="1">
      <c r="A26" s="6"/>
      <c r="B26" s="14">
        <f t="shared" si="5"/>
        <v>13</v>
      </c>
      <c r="C26" s="15" t="s">
        <v>1676</v>
      </c>
      <c r="D26" s="15" t="s">
        <v>1680</v>
      </c>
      <c r="E26" s="17" t="s">
        <v>137</v>
      </c>
      <c r="F26" s="16" t="s">
        <v>183</v>
      </c>
      <c r="G26" s="17">
        <v>8</v>
      </c>
      <c r="H26" s="17" t="str">
        <f t="shared" si="6"/>
        <v>text</v>
      </c>
      <c r="I26" s="17">
        <f t="shared" si="7"/>
        <v>25</v>
      </c>
      <c r="J26" s="18"/>
      <c r="K26" s="21"/>
      <c r="L26" s="19" t="s">
        <v>137</v>
      </c>
      <c r="M26" s="20" t="s">
        <v>1679</v>
      </c>
      <c r="P26" s="6"/>
      <c r="Q26" s="6"/>
      <c r="R26" s="6"/>
      <c r="S26" s="6" t="str">
        <f t="shared" si="8"/>
        <v>,santei_ymd</v>
      </c>
      <c r="T26" s="6" t="str">
        <f t="shared" si="9"/>
        <v>TEXT</v>
      </c>
      <c r="U26" s="6" t="str">
        <f t="shared" si="10"/>
        <v/>
      </c>
      <c r="V26" s="6" t="str">
        <f t="shared" si="0"/>
        <v>NOT NULL</v>
      </c>
      <c r="W26" s="6" t="str">
        <f t="shared" si="1"/>
        <v>-- 算定日</v>
      </c>
      <c r="X26" s="6"/>
      <c r="AF26" s="48"/>
      <c r="AG26" s="48"/>
      <c r="AH26" s="48"/>
      <c r="AK26" s="22" t="str">
        <f t="shared" si="11"/>
        <v>,santei_ymd</v>
      </c>
      <c r="AP26" s="22" t="str">
        <f t="shared" si="3"/>
        <v>,d.santei_ymd</v>
      </c>
      <c r="AU26" s="22" t="str">
        <f>",left (d."&amp;$AN35&amp;", 6) || right (d."&amp;$AN38&amp;", 2) as santei_ymd"</f>
        <v>,left (d.shinsa_kikan, 6) || right (d.santei_ymd, 2) as santei_ymd</v>
      </c>
    </row>
    <row r="27" spans="1:47" s="22" customFormat="1" ht="18.75" customHeight="1" thickBot="1">
      <c r="A27" s="6"/>
      <c r="B27" s="30">
        <f>ROW()-13</f>
        <v>14</v>
      </c>
      <c r="C27" s="31" t="s">
        <v>1678</v>
      </c>
      <c r="D27" s="31" t="s">
        <v>1031</v>
      </c>
      <c r="E27" s="23"/>
      <c r="F27" s="23" t="s">
        <v>129</v>
      </c>
      <c r="G27" s="23">
        <v>3</v>
      </c>
      <c r="H27" s="23" t="str">
        <f t="shared" si="6"/>
        <v>integer</v>
      </c>
      <c r="I27" s="23">
        <f t="shared" si="7"/>
        <v>4</v>
      </c>
      <c r="J27" s="32"/>
      <c r="K27" s="33"/>
      <c r="L27" s="34"/>
      <c r="M27" s="35"/>
      <c r="P27" s="6"/>
      <c r="Q27" s="6"/>
      <c r="R27" s="6"/>
      <c r="S27" s="6" t="str">
        <f t="shared" si="8"/>
        <v>,times</v>
      </c>
      <c r="T27" s="6" t="str">
        <f t="shared" si="9"/>
        <v>INTEGER</v>
      </c>
      <c r="U27" s="6" t="str">
        <f t="shared" si="10"/>
        <v/>
      </c>
      <c r="V27" s="6" t="str">
        <f t="shared" si="0"/>
        <v/>
      </c>
      <c r="W27" s="6" t="str">
        <f t="shared" si="1"/>
        <v>-- 回数</v>
      </c>
      <c r="X27" s="6"/>
      <c r="AF27" s="48"/>
      <c r="AG27" s="48"/>
      <c r="AH27" s="48"/>
      <c r="AK27" s="22" t="str">
        <f t="shared" si="11"/>
        <v>,times</v>
      </c>
      <c r="AP27" s="22" t="str">
        <f t="shared" si="3"/>
        <v>,d.times</v>
      </c>
      <c r="AU27" s="22" t="str">
        <f>IF(CHOOSE(MATCH(AU$11,$AF$11:$AH$11,0),$AF27,$AG27,$AH27)="〇",IF($B27&lt;&gt;1,",Null","Null"),IF($B27&lt;&gt;1,","&amp;"d."&amp;$D27,"d."&amp;$D27))</f>
        <v>,d.times</v>
      </c>
    </row>
    <row r="28" spans="1:47">
      <c r="P28" s="22"/>
      <c r="R28" s="6" t="s">
        <v>175</v>
      </c>
      <c r="Y28" s="22"/>
      <c r="Z28" s="22"/>
      <c r="AA28" s="22"/>
      <c r="AB28" s="22"/>
      <c r="AJ28" s="6" t="s">
        <v>476</v>
      </c>
      <c r="AO28" s="6" t="s">
        <v>476</v>
      </c>
      <c r="AT28" s="6" t="s">
        <v>476</v>
      </c>
    </row>
    <row r="29" spans="1:47">
      <c r="A29" s="22"/>
      <c r="P29" s="22"/>
      <c r="Y29" s="22"/>
      <c r="Z29" s="22"/>
      <c r="AA29" s="22"/>
      <c r="AB29" s="22"/>
      <c r="AK29" s="6" t="str">
        <f>AK$11&amp;"."&amp;SUBSTITUTE($D$8,"merge","dwh")</f>
        <v>milscm2.dwh_receiptd_si_day</v>
      </c>
      <c r="AP29" s="6" t="str">
        <f>"(select * from "&amp;$AP$11&amp;"."&amp;SUBSTITUTE($D$8,"merge","dwh")&amp;" where facility_id = '%(facility_id)s') d "</f>
        <v xml:space="preserve">(select * from milscm22.dwh_receiptd_si_day where facility_id = '%(facility_id)s') d </v>
      </c>
      <c r="AU29" s="6" t="str">
        <f>"(select * from "&amp;$AU$11&amp;"."&amp;SUBSTITUTE($D$8,"merge","dwh")&amp;" where facility_id = '%(facility_id)s') d "</f>
        <v xml:space="preserve">(select * from milscm12.dwh_receiptd_si_day where facility_id = '%(facility_id)s') d </v>
      </c>
    </row>
    <row r="30" spans="1:47">
      <c r="A30" s="22"/>
      <c r="P30" s="22"/>
      <c r="Y30" s="22"/>
      <c r="Z30" s="22"/>
      <c r="AA30" s="22"/>
      <c r="AB30" s="22"/>
      <c r="AJ30" s="6" t="s">
        <v>2006</v>
      </c>
      <c r="AO30" s="6" t="s">
        <v>2006</v>
      </c>
      <c r="AT30" s="6" t="s">
        <v>2006</v>
      </c>
    </row>
    <row r="31" spans="1:47">
      <c r="A31" s="22"/>
      <c r="P31" s="22"/>
      <c r="Y31" s="22"/>
      <c r="Z31" s="22"/>
      <c r="AA31" s="22"/>
      <c r="AB31" s="22"/>
      <c r="AI31" s="6" t="s">
        <v>138</v>
      </c>
      <c r="AK31" s="6" t="str">
        <f>$AI31&amp;" = '%(facility_id)s'"</f>
        <v>facility_id = '%(facility_id)s'</v>
      </c>
      <c r="AP31" s="6" t="str">
        <f>"not exists ( select 1 from (select * from "&amp;"milscm4."&amp;$D$8&amp;" where facility_id = '%(facility_id)s') m where"</f>
        <v>not exists ( select 1 from (select * from milscm4.merge_receiptd_si_day where facility_id = '%(facility_id)s') m where</v>
      </c>
      <c r="AU31" s="6" t="str">
        <f>"not exists ( select 1 from (select * from "&amp;"milscm4."&amp;$D$8&amp;" where facility_id = '%(facility_id)s') m where"</f>
        <v>not exists ( select 1 from (select * from milscm4.merge_receiptd_si_day where facility_id = '%(facility_id)s') m where</v>
      </c>
    </row>
    <row r="32" spans="1:47">
      <c r="A32" s="22"/>
      <c r="P32" s="22"/>
      <c r="Y32" s="22"/>
      <c r="Z32" s="22"/>
      <c r="AA32" s="22"/>
      <c r="AB32" s="22"/>
      <c r="AJ32" s="6" t="s">
        <v>2007</v>
      </c>
      <c r="AN32" s="6" t="s">
        <v>138</v>
      </c>
      <c r="AP32" s="6" t="str">
        <f>"d."&amp;$AN32&amp;"=m."&amp;$AN32</f>
        <v>d.facility_id=m.facility_id</v>
      </c>
      <c r="AU32" s="6" t="str">
        <f>"d."&amp;$AN32&amp;"=m."&amp;$AN32</f>
        <v>d.facility_id=m.facility_id</v>
      </c>
    </row>
    <row r="33" spans="1:47">
      <c r="A33" s="22"/>
      <c r="P33" s="22"/>
      <c r="Y33" s="22"/>
      <c r="Z33" s="22"/>
      <c r="AA33" s="22"/>
      <c r="AB33" s="22"/>
      <c r="AN33" s="6" t="s">
        <v>814</v>
      </c>
      <c r="AP33" s="6" t="str">
        <f t="shared" ref="AP33:AP38" si="12">"and d."&amp;$AN33&amp;"=m."&amp;$AN33</f>
        <v>and d.seikyu_ym=m.seikyu_ym</v>
      </c>
      <c r="AU33" s="6" t="str">
        <f>"and d."&amp;$AN33&amp;"=m."&amp;$AN33</f>
        <v>and d.seikyu_ym=m.seikyu_ym</v>
      </c>
    </row>
    <row r="34" spans="1:47">
      <c r="P34" s="22"/>
      <c r="Y34" s="22"/>
      <c r="Z34" s="22"/>
      <c r="AA34" s="22"/>
      <c r="AB34" s="22"/>
      <c r="AN34" s="6" t="s">
        <v>139</v>
      </c>
      <c r="AP34" s="6" t="str">
        <f t="shared" si="12"/>
        <v>and d.shinryo_ym=m.shinryo_ym</v>
      </c>
      <c r="AU34" s="6" t="str">
        <f>"and d."&amp;$AN34&amp;"=m."&amp;$AN34</f>
        <v>and d.shinryo_ym=m.shinryo_ym</v>
      </c>
    </row>
    <row r="35" spans="1:47">
      <c r="P35" s="22"/>
      <c r="Y35" s="22"/>
      <c r="Z35" s="22"/>
      <c r="AA35" s="22"/>
      <c r="AB35" s="22"/>
      <c r="AN35" s="6" t="s">
        <v>816</v>
      </c>
      <c r="AP35" s="6" t="str">
        <f t="shared" si="12"/>
        <v>and d.shinsa_kikan=m.shinsa_kikan</v>
      </c>
      <c r="AU35" s="6" t="str">
        <f>"and d."&amp;$AN35&amp;"=m."&amp;$AN35</f>
        <v>and d.shinsa_kikan=m.shinsa_kikan</v>
      </c>
    </row>
    <row r="36" spans="1:47">
      <c r="P36" s="22"/>
      <c r="Y36" s="22"/>
      <c r="Z36" s="22"/>
      <c r="AA36" s="22"/>
      <c r="AB36" s="22"/>
      <c r="AN36" s="6" t="s">
        <v>820</v>
      </c>
      <c r="AP36" s="6" t="str">
        <f t="shared" si="12"/>
        <v>and d.receipt_no=m.receipt_no</v>
      </c>
      <c r="AU36" s="6" t="str">
        <f>"and d."&amp;$AN36&amp;"=m."&amp;$AN36</f>
        <v>and d.receipt_no=m.receipt_no</v>
      </c>
    </row>
    <row r="37" spans="1:47">
      <c r="P37" s="22"/>
      <c r="Y37" s="22"/>
      <c r="Z37" s="22"/>
      <c r="AA37" s="22"/>
      <c r="AB37" s="22"/>
      <c r="AN37" s="6" t="s">
        <v>822</v>
      </c>
      <c r="AP37" s="6" t="str">
        <f t="shared" si="12"/>
        <v>and d.gyo_no=m.gyo_no</v>
      </c>
      <c r="AU37" s="6" t="str">
        <f>"and d."&amp;$AN37&amp;"=m."&amp;$AN37</f>
        <v>and d.gyo_no=m.gyo_no</v>
      </c>
    </row>
    <row r="38" spans="1:47">
      <c r="P38" s="22"/>
      <c r="Y38" s="22"/>
      <c r="Z38" s="22"/>
      <c r="AA38" s="22"/>
      <c r="AB38" s="22"/>
      <c r="AN38" s="6" t="s">
        <v>1677</v>
      </c>
      <c r="AP38" s="6" t="str">
        <f t="shared" si="12"/>
        <v>and d.santei_ymd=m.santei_ymd</v>
      </c>
      <c r="AU38" s="6" t="str">
        <f>"and left (d."&amp;$AN34&amp;", 6) || right (d."&amp;$AN38&amp;", 2) = m."&amp;AN38</f>
        <v>and left (d.shinryo_ym, 6) || right (d.santei_ymd, 2) = m.santei_ymd</v>
      </c>
    </row>
    <row r="39" spans="1:47">
      <c r="P39" s="22"/>
      <c r="Y39" s="22"/>
      <c r="Z39" s="22"/>
      <c r="AA39" s="22"/>
      <c r="AB39" s="22"/>
      <c r="AO39" s="6" t="s">
        <v>175</v>
      </c>
      <c r="AT39" s="6" t="s">
        <v>175</v>
      </c>
    </row>
    <row r="40" spans="1:47">
      <c r="P40" s="22"/>
      <c r="Y40" s="22"/>
      <c r="Z40" s="22"/>
      <c r="AA40" s="22"/>
      <c r="AB40" s="22"/>
    </row>
    <row r="41" spans="1:47">
      <c r="P41" s="22"/>
      <c r="Y41" s="22"/>
      <c r="Z41" s="22"/>
      <c r="AA41" s="22"/>
      <c r="AB41" s="22"/>
    </row>
    <row r="42" spans="1:47">
      <c r="P42" s="22"/>
      <c r="Y42" s="22"/>
      <c r="Z42" s="22"/>
      <c r="AA42" s="22"/>
      <c r="AB42" s="22"/>
    </row>
    <row r="43" spans="1:47">
      <c r="P43" s="22"/>
      <c r="Y43" s="22"/>
      <c r="Z43" s="22"/>
      <c r="AA43" s="22"/>
      <c r="AB43"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U52"/>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milscm4.merge_receiptd_iy</v>
      </c>
    </row>
    <row r="3" spans="1:47" ht="18" thickBot="1">
      <c r="B3" s="9"/>
      <c r="C3" s="9"/>
      <c r="D3" s="9"/>
      <c r="E3" s="9"/>
      <c r="F3" s="9"/>
      <c r="G3" s="9"/>
      <c r="H3" s="9"/>
      <c r="I3" s="9"/>
      <c r="J3" s="9"/>
      <c r="K3" s="9"/>
      <c r="L3" s="9"/>
      <c r="M3" s="10"/>
      <c r="N3" s="9"/>
      <c r="Q3" s="6" t="str">
        <f>"ADD CONSTRAINT "&amp;D$8&amp;"_pkey"</f>
        <v>ADD CONSTRAINT merge_receiptd_iy_pkey</v>
      </c>
    </row>
    <row r="4" spans="1:47">
      <c r="B4" s="177" t="s">
        <v>133</v>
      </c>
      <c r="C4" s="178"/>
      <c r="D4" s="179" t="str">
        <f>VLOOKUP(D7,エンティティ一覧!A1:'エンティティ一覧'!AQ10060,13,FALSE)</f>
        <v>ENT_C3_18</v>
      </c>
      <c r="E4" s="180"/>
      <c r="F4" s="180"/>
      <c r="G4" s="180"/>
      <c r="H4" s="180"/>
      <c r="I4" s="180"/>
      <c r="J4" s="180"/>
      <c r="K4" s="180"/>
      <c r="L4" s="180"/>
      <c r="M4" s="181"/>
      <c r="R4" s="6" t="s">
        <v>176</v>
      </c>
    </row>
    <row r="5" spans="1:47">
      <c r="B5" s="161" t="s">
        <v>112</v>
      </c>
      <c r="C5" s="162"/>
      <c r="D5" s="163" t="str">
        <f>VLOOKUP(D7,エンティティ一覧!A1:'エンティティ一覧'!AQ10060,2,FALSE)</f>
        <v>SA_C3</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結合テーブル_DPCレセプト</v>
      </c>
      <c r="E6" s="164"/>
      <c r="F6" s="164"/>
      <c r="G6" s="164"/>
      <c r="H6" s="164"/>
      <c r="I6" s="164"/>
      <c r="J6" s="164"/>
      <c r="K6" s="164"/>
      <c r="L6" s="164"/>
      <c r="M6" s="165"/>
      <c r="T6" s="6" t="s">
        <v>962</v>
      </c>
    </row>
    <row r="7" spans="1:47">
      <c r="B7" s="161" t="s">
        <v>114</v>
      </c>
      <c r="C7" s="162"/>
      <c r="D7" s="163" t="s">
        <v>1121</v>
      </c>
      <c r="E7" s="164"/>
      <c r="F7" s="164"/>
      <c r="G7" s="164"/>
      <c r="H7" s="164"/>
      <c r="I7" s="164"/>
      <c r="J7" s="164"/>
      <c r="K7" s="164"/>
      <c r="L7" s="164"/>
      <c r="M7" s="165"/>
      <c r="T7" s="6" t="s">
        <v>963</v>
      </c>
    </row>
    <row r="8" spans="1:47">
      <c r="B8" s="161" t="s">
        <v>115</v>
      </c>
      <c r="C8" s="162"/>
      <c r="D8" s="163" t="s">
        <v>1122</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二次利用DBのDPCレセプト_医薬品レコードテーブルについて、バックアップスキーマを含めて結合する。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milscm4.merge_receiptd_iy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milscm4.merge_receiptd_iy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milscm4.merge_receiptd_iy</v>
      </c>
      <c r="AF12" s="156" t="s">
        <v>480</v>
      </c>
      <c r="AG12" s="156"/>
      <c r="AH12" s="156"/>
      <c r="AJ12" s="6" t="str">
        <f>"INSERT INTO milscm4."&amp;$D$8</f>
        <v>INSERT INTO milscm4.merge_receiptd_iy</v>
      </c>
      <c r="AO12" s="6" t="str">
        <f>"INSERT INTO milscm4."&amp;$D$8</f>
        <v>INSERT INTO milscm4.merge_receiptd_iy</v>
      </c>
      <c r="AT12" s="6" t="str">
        <f>"INSERT INTO milscm4."&amp;$D$8</f>
        <v>INSERT INTO milscm4.merge_receiptd_iy</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7" si="0">IF(L14="○","NOT NULL","")</f>
        <v>NOT NULL</v>
      </c>
      <c r="W14" s="6" t="str">
        <f t="shared" ref="W14:W37" si="1">"-- "&amp;C14</f>
        <v>-- 取込年月</v>
      </c>
      <c r="X14" s="6"/>
      <c r="AF14" s="42"/>
      <c r="AG14" s="42"/>
      <c r="AH14" s="42"/>
      <c r="AK14" s="22" t="str">
        <f t="shared" ref="AK14:AK17" si="2">IF(CHOOSE(MATCH(AK$11,$AF$11:$AH$11,0),$AF14,$AG14,$AH14)="〇",IF($B14&lt;&gt;1,",Null","Null"),IF($B14&lt;&gt;1,","&amp;$D14,$D14))</f>
        <v>torikomi_ym</v>
      </c>
      <c r="AP14" s="22" t="str">
        <f t="shared" ref="AP14:AP37" si="3">IF(CHOOSE(MATCH(AP$11,$AF$11:$AH$11,0),$AF14,$AG14,$AH14)="〇",IF($B14&lt;&gt;1,",Null","Null"),IF($B14&lt;&gt;1,","&amp;"d."&amp;$D14,"d."&amp;$D14))</f>
        <v>d.torikomi_ym</v>
      </c>
      <c r="AU14" s="22" t="str">
        <f t="shared" ref="AU14:AU37" si="4">IF(CHOOSE(MATCH(AU$11,$AF$11:$AH$11,0),$AF14,$AG14,$AH14)="〇",IF($B14&lt;&gt;1,",Null","Null"),IF($B14&lt;&gt;1,","&amp;"d."&amp;$D14,"d."&amp;$D14))</f>
        <v>d.torikomi_ym</v>
      </c>
    </row>
    <row r="15" spans="1:47" s="22" customFormat="1">
      <c r="A15" s="6"/>
      <c r="B15" s="14">
        <f t="shared" ref="B15:B35" si="5">ROW()-13</f>
        <v>2</v>
      </c>
      <c r="C15" s="15" t="s">
        <v>162</v>
      </c>
      <c r="D15" s="15" t="s">
        <v>136</v>
      </c>
      <c r="E15" s="17"/>
      <c r="F15" s="16" t="s">
        <v>129</v>
      </c>
      <c r="G15" s="17">
        <v>10</v>
      </c>
      <c r="H15" s="17" t="str">
        <f t="shared" ref="H15:H37" si="6">IF(F15="フラグ","boolean",IF(F15="文字列","text",IF(F15="整数","integer",IF(F15="実数","numeric",""))))</f>
        <v>integer</v>
      </c>
      <c r="I15" s="17">
        <f t="shared" ref="I15:I37" si="7">IF(H15="boolean",1,IF(H15="text",IF(G15&lt;=126,1+(G15*3),4+(G15*3)),IF(H15="integer",4,IF(H15="numeric",3+CEILING(G15/4*2,2),0))))</f>
        <v>4</v>
      </c>
      <c r="J15" s="18"/>
      <c r="K15" s="21"/>
      <c r="L15" s="19"/>
      <c r="M15" s="20" t="s">
        <v>415</v>
      </c>
      <c r="P15" s="6"/>
      <c r="Q15" s="6"/>
      <c r="R15" s="6"/>
      <c r="S15" s="6" t="str">
        <f t="shared" ref="S15:S37" si="8">IF(B15&lt;&gt;1,","&amp;D15,D15)</f>
        <v>,mil_karute_id</v>
      </c>
      <c r="T15" s="6" t="str">
        <f t="shared" ref="T15:T37" si="9">UPPER(H15)</f>
        <v>INTEGER</v>
      </c>
      <c r="U15" s="6" t="str">
        <f t="shared" ref="U15:U37" si="10">IF(K15&lt;&gt;"","default "&amp;IF(H15="text","'"&amp;K15&amp;"'",K15),"")</f>
        <v/>
      </c>
      <c r="V15" s="6" t="str">
        <f t="shared" si="0"/>
        <v/>
      </c>
      <c r="W15" s="6" t="str">
        <f t="shared" si="1"/>
        <v>-- 千年カルテID</v>
      </c>
      <c r="X15" s="6"/>
      <c r="AF15" s="42"/>
      <c r="AG15" s="42"/>
      <c r="AH15" s="42"/>
      <c r="AK15" s="22" t="str">
        <f t="shared" si="2"/>
        <v>,mil_karute_id</v>
      </c>
      <c r="AP15" s="22" t="str">
        <f t="shared" si="3"/>
        <v>,d.mil_karute_id</v>
      </c>
      <c r="AU15" s="22" t="str">
        <f t="shared" si="4"/>
        <v>,d.mil_karute_id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1089</v>
      </c>
      <c r="P16" s="6"/>
      <c r="Q16" s="6"/>
      <c r="R16" s="6"/>
      <c r="S16" s="6" t="str">
        <f t="shared" si="8"/>
        <v>,facility_id</v>
      </c>
      <c r="T16" s="6" t="str">
        <f t="shared" si="9"/>
        <v>TEXT</v>
      </c>
      <c r="U16" s="6" t="str">
        <f t="shared" si="10"/>
        <v/>
      </c>
      <c r="V16" s="6" t="str">
        <f t="shared" si="0"/>
        <v>NOT NULL</v>
      </c>
      <c r="W16" s="6" t="str">
        <f t="shared" si="1"/>
        <v>-- 施設ID</v>
      </c>
      <c r="X16" s="6"/>
      <c r="AF16" s="42"/>
      <c r="AG16" s="42"/>
      <c r="AH16" s="42"/>
      <c r="AK16" s="22" t="str">
        <f t="shared" si="2"/>
        <v>,facility_id</v>
      </c>
      <c r="AP16" s="22" t="str">
        <f t="shared" si="3"/>
        <v>,d.facility_id</v>
      </c>
      <c r="AU16" s="22" t="str">
        <f t="shared" si="4"/>
        <v>,d.facility_id</v>
      </c>
    </row>
    <row r="17" spans="1:47" s="22" customFormat="1">
      <c r="A17" s="6"/>
      <c r="B17" s="14">
        <f t="shared" si="5"/>
        <v>4</v>
      </c>
      <c r="C17" s="15" t="s">
        <v>813</v>
      </c>
      <c r="D17" s="15" t="s">
        <v>814</v>
      </c>
      <c r="E17" s="17" t="s">
        <v>137</v>
      </c>
      <c r="F17" s="16" t="s">
        <v>183</v>
      </c>
      <c r="G17" s="17">
        <v>6</v>
      </c>
      <c r="H17" s="17" t="str">
        <f t="shared" si="6"/>
        <v>text</v>
      </c>
      <c r="I17" s="17">
        <f t="shared" si="7"/>
        <v>19</v>
      </c>
      <c r="J17" s="18"/>
      <c r="K17" s="21"/>
      <c r="L17" s="19" t="s">
        <v>137</v>
      </c>
      <c r="M17" s="20" t="s">
        <v>942</v>
      </c>
      <c r="P17" s="6"/>
      <c r="Q17" s="6"/>
      <c r="R17" s="6"/>
      <c r="S17" s="6" t="str">
        <f t="shared" si="8"/>
        <v>,seikyu_ym</v>
      </c>
      <c r="T17" s="6" t="str">
        <f t="shared" si="9"/>
        <v>TEXT</v>
      </c>
      <c r="U17" s="6" t="str">
        <f t="shared" si="10"/>
        <v/>
      </c>
      <c r="V17" s="6" t="str">
        <f t="shared" si="0"/>
        <v>NOT NULL</v>
      </c>
      <c r="W17" s="6" t="str">
        <f t="shared" si="1"/>
        <v>-- 請求年月</v>
      </c>
      <c r="X17" s="6"/>
      <c r="AF17" s="42"/>
      <c r="AG17" s="42"/>
      <c r="AH17" s="42"/>
      <c r="AK17" s="22" t="str">
        <f t="shared" si="2"/>
        <v>,seikyu_ym</v>
      </c>
      <c r="AP17" s="22" t="str">
        <f t="shared" si="3"/>
        <v>,d.seikyu_ym</v>
      </c>
      <c r="AU17" s="22" t="str">
        <f t="shared" si="4"/>
        <v>,d.seikyu_ym</v>
      </c>
    </row>
    <row r="18" spans="1:47" s="22" customFormat="1">
      <c r="A18" s="6"/>
      <c r="B18" s="14">
        <f>ROW()-13</f>
        <v>5</v>
      </c>
      <c r="C18" s="25" t="s">
        <v>417</v>
      </c>
      <c r="D18" s="25" t="s">
        <v>139</v>
      </c>
      <c r="E18" s="16" t="s">
        <v>137</v>
      </c>
      <c r="F18" s="16" t="s">
        <v>183</v>
      </c>
      <c r="G18" s="16">
        <v>6</v>
      </c>
      <c r="H18" s="17" t="str">
        <f t="shared" si="6"/>
        <v>text</v>
      </c>
      <c r="I18" s="17">
        <f t="shared" si="7"/>
        <v>19</v>
      </c>
      <c r="J18" s="26"/>
      <c r="K18" s="27"/>
      <c r="L18" s="28" t="s">
        <v>137</v>
      </c>
      <c r="M18" s="29" t="s">
        <v>1013</v>
      </c>
      <c r="P18" s="6"/>
      <c r="Q18" s="6"/>
      <c r="R18" s="6"/>
      <c r="S18" s="6" t="str">
        <f t="shared" si="8"/>
        <v>,shinryo_ym</v>
      </c>
      <c r="T18" s="6" t="str">
        <f t="shared" si="9"/>
        <v>TEXT</v>
      </c>
      <c r="U18" s="6" t="str">
        <f t="shared" si="10"/>
        <v/>
      </c>
      <c r="V18" s="6" t="str">
        <f t="shared" si="0"/>
        <v>NOT NULL</v>
      </c>
      <c r="W18" s="6" t="str">
        <f t="shared" si="1"/>
        <v>-- 診療年月</v>
      </c>
      <c r="X18" s="6"/>
      <c r="AF18" s="42"/>
      <c r="AG18" s="42"/>
      <c r="AH18" s="42"/>
      <c r="AK18" s="22" t="str">
        <f>IF(CHOOSE(MATCH(AK$11,$AF$11:$AH$11,0),$AF18,$AG18,$AH18)="〇",IF($B18&lt;&gt;1,",Null","Null"),IF($B18&lt;&gt;1,","&amp;$D18,$D18))</f>
        <v>,shinryo_ym</v>
      </c>
      <c r="AP18" s="22" t="str">
        <f t="shared" si="3"/>
        <v>,d.shinryo_ym</v>
      </c>
      <c r="AU18" s="22" t="str">
        <f t="shared" si="4"/>
        <v>,d.shinryo_ym</v>
      </c>
    </row>
    <row r="19" spans="1:47" s="22" customFormat="1">
      <c r="A19" s="6"/>
      <c r="B19" s="14">
        <f t="shared" si="5"/>
        <v>6</v>
      </c>
      <c r="C19" s="15" t="s">
        <v>483</v>
      </c>
      <c r="D19" s="15" t="s">
        <v>160</v>
      </c>
      <c r="E19" s="17"/>
      <c r="F19" s="16" t="s">
        <v>183</v>
      </c>
      <c r="G19" s="17">
        <v>3</v>
      </c>
      <c r="H19" s="17" t="str">
        <f t="shared" si="6"/>
        <v>text</v>
      </c>
      <c r="I19" s="17">
        <f t="shared" si="7"/>
        <v>10</v>
      </c>
      <c r="J19" s="18"/>
      <c r="K19" s="21" t="s">
        <v>944</v>
      </c>
      <c r="L19" s="19" t="s">
        <v>137</v>
      </c>
      <c r="M19" s="20" t="s">
        <v>945</v>
      </c>
      <c r="P19" s="6"/>
      <c r="Q19" s="6"/>
      <c r="R19" s="6"/>
      <c r="S19" s="6" t="str">
        <f t="shared" si="8"/>
        <v>,data_type</v>
      </c>
      <c r="T19" s="6" t="str">
        <f t="shared" si="9"/>
        <v>TEXT</v>
      </c>
      <c r="U19" s="6" t="str">
        <f t="shared" si="10"/>
        <v>default 'RCP'</v>
      </c>
      <c r="V19" s="6" t="str">
        <f t="shared" si="0"/>
        <v>NOT NULL</v>
      </c>
      <c r="W19" s="6" t="str">
        <f t="shared" si="1"/>
        <v>-- データ種別</v>
      </c>
      <c r="X19" s="6"/>
      <c r="AF19" s="42"/>
      <c r="AG19" s="42"/>
      <c r="AH19" s="42"/>
      <c r="AK19" s="22" t="str">
        <f t="shared" ref="AK19:AK37" si="11">IF(CHOOSE(MATCH(AK$11,$AF$11:$AH$11,0),$AF19,$AG19,$AH19)="〇",IF($B19&lt;&gt;1,",Null","Null"),IF($B19&lt;&gt;1,","&amp;$D19,$D19))</f>
        <v>,data_type</v>
      </c>
      <c r="AP19" s="22" t="str">
        <f t="shared" si="3"/>
        <v>,d.data_type</v>
      </c>
      <c r="AU19" s="22" t="str">
        <f t="shared" si="4"/>
        <v>,d.data_type</v>
      </c>
    </row>
    <row r="20" spans="1:47" s="22" customFormat="1">
      <c r="A20" s="6"/>
      <c r="B20" s="14">
        <f t="shared" si="5"/>
        <v>7</v>
      </c>
      <c r="C20" s="25" t="s">
        <v>815</v>
      </c>
      <c r="D20" s="25" t="s">
        <v>816</v>
      </c>
      <c r="E20" s="16" t="s">
        <v>137</v>
      </c>
      <c r="F20" s="16" t="s">
        <v>183</v>
      </c>
      <c r="G20" s="16">
        <v>1</v>
      </c>
      <c r="H20" s="17" t="str">
        <f t="shared" si="6"/>
        <v>text</v>
      </c>
      <c r="I20" s="17">
        <f t="shared" si="7"/>
        <v>4</v>
      </c>
      <c r="J20" s="26"/>
      <c r="K20" s="27"/>
      <c r="L20" s="28" t="s">
        <v>137</v>
      </c>
      <c r="M20" s="29" t="s">
        <v>946</v>
      </c>
      <c r="P20" s="6"/>
      <c r="Q20" s="6"/>
      <c r="R20" s="6"/>
      <c r="S20" s="6" t="str">
        <f t="shared" si="8"/>
        <v>,shinsa_kikan</v>
      </c>
      <c r="T20" s="6" t="str">
        <f t="shared" si="9"/>
        <v>TEXT</v>
      </c>
      <c r="U20" s="6" t="str">
        <f t="shared" si="10"/>
        <v/>
      </c>
      <c r="V20" s="6" t="str">
        <f t="shared" si="0"/>
        <v>NOT NULL</v>
      </c>
      <c r="W20" s="6" t="str">
        <f t="shared" si="1"/>
        <v>-- 審査支払機関</v>
      </c>
      <c r="X20" s="6"/>
      <c r="AF20" s="42"/>
      <c r="AG20" s="42"/>
      <c r="AH20" s="42"/>
      <c r="AK20" s="22" t="str">
        <f t="shared" si="11"/>
        <v>,shinsa_kikan</v>
      </c>
      <c r="AP20" s="22" t="str">
        <f t="shared" si="3"/>
        <v>,d.shinsa_kikan</v>
      </c>
      <c r="AU20" s="22" t="str">
        <f t="shared" si="4"/>
        <v>,d.shinsa_kikan</v>
      </c>
    </row>
    <row r="21" spans="1:47" s="22" customFormat="1">
      <c r="A21" s="6"/>
      <c r="B21" s="14">
        <f t="shared" si="5"/>
        <v>8</v>
      </c>
      <c r="C21" s="15" t="s">
        <v>817</v>
      </c>
      <c r="D21" s="15" t="s">
        <v>818</v>
      </c>
      <c r="E21" s="17"/>
      <c r="F21" s="16" t="s">
        <v>183</v>
      </c>
      <c r="G21" s="17">
        <v>2</v>
      </c>
      <c r="H21" s="17" t="str">
        <f t="shared" si="6"/>
        <v>text</v>
      </c>
      <c r="I21" s="17">
        <f t="shared" si="7"/>
        <v>7</v>
      </c>
      <c r="J21" s="18"/>
      <c r="K21" s="21" t="s">
        <v>1044</v>
      </c>
      <c r="L21" s="19" t="s">
        <v>137</v>
      </c>
      <c r="M21" s="20" t="s">
        <v>1045</v>
      </c>
      <c r="P21" s="6"/>
      <c r="Q21" s="6"/>
      <c r="R21" s="6"/>
      <c r="S21" s="6" t="str">
        <f t="shared" si="8"/>
        <v>,record_shikibetsu</v>
      </c>
      <c r="T21" s="6" t="str">
        <f t="shared" si="9"/>
        <v>TEXT</v>
      </c>
      <c r="U21" s="6" t="str">
        <f t="shared" si="10"/>
        <v>default 'IY'</v>
      </c>
      <c r="V21" s="6" t="str">
        <f t="shared" si="0"/>
        <v>NOT NULL</v>
      </c>
      <c r="W21" s="6" t="str">
        <f t="shared" si="1"/>
        <v>-- レコード識別情報</v>
      </c>
      <c r="X21" s="6"/>
      <c r="AF21" s="42"/>
      <c r="AG21" s="42"/>
      <c r="AH21" s="42"/>
      <c r="AK21" s="22" t="str">
        <f t="shared" si="11"/>
        <v>,record_shikibetsu</v>
      </c>
      <c r="AP21" s="22" t="str">
        <f t="shared" si="3"/>
        <v>,d.record_shikibetsu</v>
      </c>
      <c r="AU21" s="22" t="str">
        <f t="shared" si="4"/>
        <v>,d.record_shikibetsu</v>
      </c>
    </row>
    <row r="22" spans="1:47" s="22" customFormat="1">
      <c r="A22" s="6"/>
      <c r="B22" s="14">
        <f>ROW()-13</f>
        <v>9</v>
      </c>
      <c r="C22" s="25" t="s">
        <v>819</v>
      </c>
      <c r="D22" s="25" t="s">
        <v>820</v>
      </c>
      <c r="E22" s="16" t="s">
        <v>137</v>
      </c>
      <c r="F22" s="16" t="s">
        <v>129</v>
      </c>
      <c r="G22" s="16">
        <v>6</v>
      </c>
      <c r="H22" s="17" t="str">
        <f t="shared" si="6"/>
        <v>integer</v>
      </c>
      <c r="I22" s="17">
        <f t="shared" si="7"/>
        <v>4</v>
      </c>
      <c r="J22" s="26"/>
      <c r="K22" s="27"/>
      <c r="L22" s="28" t="s">
        <v>137</v>
      </c>
      <c r="M22" s="29" t="s">
        <v>949</v>
      </c>
      <c r="P22" s="6"/>
      <c r="Q22" s="6"/>
      <c r="R22" s="6"/>
      <c r="S22" s="6" t="str">
        <f t="shared" si="8"/>
        <v>,receipt_no</v>
      </c>
      <c r="T22" s="6" t="str">
        <f t="shared" si="9"/>
        <v>INTEGER</v>
      </c>
      <c r="U22" s="6" t="str">
        <f t="shared" si="10"/>
        <v/>
      </c>
      <c r="V22" s="6" t="str">
        <f t="shared" si="0"/>
        <v>NOT NULL</v>
      </c>
      <c r="W22" s="6" t="str">
        <f t="shared" si="1"/>
        <v>-- レセプト番号</v>
      </c>
      <c r="X22" s="6"/>
      <c r="AF22" s="42"/>
      <c r="AG22" s="42"/>
      <c r="AH22" s="42"/>
      <c r="AK22" s="22" t="str">
        <f t="shared" si="11"/>
        <v>,receipt_no</v>
      </c>
      <c r="AP22" s="22" t="str">
        <f t="shared" si="3"/>
        <v>,d.receipt_no</v>
      </c>
      <c r="AU22" s="22" t="str">
        <f t="shared" si="4"/>
        <v>,d.receipt_no</v>
      </c>
    </row>
    <row r="23" spans="1:47" s="22" customFormat="1">
      <c r="A23" s="6"/>
      <c r="B23" s="14">
        <f t="shared" si="5"/>
        <v>10</v>
      </c>
      <c r="C23" s="15" t="s">
        <v>821</v>
      </c>
      <c r="D23" s="15" t="s">
        <v>822</v>
      </c>
      <c r="E23" s="17" t="s">
        <v>137</v>
      </c>
      <c r="F23" s="16" t="s">
        <v>129</v>
      </c>
      <c r="G23" s="17">
        <v>10</v>
      </c>
      <c r="H23" s="17" t="str">
        <f t="shared" si="6"/>
        <v>integer</v>
      </c>
      <c r="I23" s="17">
        <f t="shared" si="7"/>
        <v>4</v>
      </c>
      <c r="J23" s="18"/>
      <c r="K23" s="21"/>
      <c r="L23" s="19" t="s">
        <v>137</v>
      </c>
      <c r="M23" s="20" t="s">
        <v>1090</v>
      </c>
      <c r="P23" s="6"/>
      <c r="Q23" s="6"/>
      <c r="R23" s="6"/>
      <c r="S23" s="6" t="str">
        <f t="shared" si="8"/>
        <v>,gyo_no</v>
      </c>
      <c r="T23" s="6" t="str">
        <f t="shared" si="9"/>
        <v>INTEGER</v>
      </c>
      <c r="U23" s="6" t="str">
        <f t="shared" si="10"/>
        <v/>
      </c>
      <c r="V23" s="6" t="str">
        <f t="shared" si="0"/>
        <v>NOT NULL</v>
      </c>
      <c r="W23" s="6" t="str">
        <f t="shared" si="1"/>
        <v>-- 行番号</v>
      </c>
      <c r="X23" s="6"/>
      <c r="AF23" s="42"/>
      <c r="AG23" s="42"/>
      <c r="AH23" s="42"/>
      <c r="AK23" s="22" t="str">
        <f t="shared" si="11"/>
        <v>,gyo_no</v>
      </c>
      <c r="AP23" s="22" t="str">
        <f t="shared" si="3"/>
        <v>,d.gyo_no</v>
      </c>
      <c r="AU23" s="22" t="str">
        <f t="shared" si="4"/>
        <v>,d.gyo_no</v>
      </c>
    </row>
    <row r="24" spans="1:47" s="22" customFormat="1">
      <c r="A24" s="6"/>
      <c r="B24" s="14">
        <f t="shared" si="5"/>
        <v>11</v>
      </c>
      <c r="C24" s="25" t="s">
        <v>823</v>
      </c>
      <c r="D24" s="25" t="s">
        <v>824</v>
      </c>
      <c r="E24" s="16"/>
      <c r="F24" s="16" t="s">
        <v>183</v>
      </c>
      <c r="G24" s="16">
        <v>20</v>
      </c>
      <c r="H24" s="17" t="str">
        <f t="shared" si="6"/>
        <v>text</v>
      </c>
      <c r="I24" s="17">
        <f t="shared" si="7"/>
        <v>61</v>
      </c>
      <c r="J24" s="26"/>
      <c r="K24" s="27"/>
      <c r="L24" s="28"/>
      <c r="M24" s="29" t="s">
        <v>951</v>
      </c>
      <c r="P24" s="6"/>
      <c r="Q24" s="6"/>
      <c r="R24" s="6"/>
      <c r="S24" s="6" t="str">
        <f t="shared" si="8"/>
        <v>,karute_no</v>
      </c>
      <c r="T24" s="6" t="str">
        <f t="shared" si="9"/>
        <v>TEXT</v>
      </c>
      <c r="U24" s="6" t="str">
        <f t="shared" si="10"/>
        <v/>
      </c>
      <c r="V24" s="6" t="str">
        <f t="shared" si="0"/>
        <v/>
      </c>
      <c r="W24" s="6" t="str">
        <f t="shared" si="1"/>
        <v>-- カルテ番号等</v>
      </c>
      <c r="X24" s="6"/>
      <c r="AF24" s="42"/>
      <c r="AG24" s="42"/>
      <c r="AH24" s="42"/>
      <c r="AK24" s="22" t="str">
        <f t="shared" si="11"/>
        <v>,karute_no</v>
      </c>
      <c r="AP24" s="22" t="str">
        <f t="shared" si="3"/>
        <v>,d.karute_no</v>
      </c>
      <c r="AU24" s="22" t="str">
        <f t="shared" si="4"/>
        <v>,d.karute_no</v>
      </c>
    </row>
    <row r="25" spans="1:47" s="22" customFormat="1" ht="34.799999999999997">
      <c r="A25" s="6"/>
      <c r="B25" s="14">
        <f t="shared" si="5"/>
        <v>12</v>
      </c>
      <c r="C25" s="15" t="s">
        <v>1091</v>
      </c>
      <c r="D25" s="15" t="s">
        <v>1092</v>
      </c>
      <c r="E25" s="17"/>
      <c r="F25" s="16" t="s">
        <v>183</v>
      </c>
      <c r="G25" s="17">
        <v>1</v>
      </c>
      <c r="H25" s="17" t="str">
        <f t="shared" si="6"/>
        <v>text</v>
      </c>
      <c r="I25" s="17">
        <f t="shared" si="7"/>
        <v>4</v>
      </c>
      <c r="J25" s="18"/>
      <c r="K25" s="21"/>
      <c r="L25" s="19"/>
      <c r="M25" s="20" t="s">
        <v>1099</v>
      </c>
      <c r="P25" s="6"/>
      <c r="Q25" s="6"/>
      <c r="R25" s="6"/>
      <c r="S25" s="6" t="str">
        <f t="shared" si="8"/>
        <v>,receipt_sokatsu_kubun</v>
      </c>
      <c r="T25" s="6" t="str">
        <f t="shared" si="9"/>
        <v>TEXT</v>
      </c>
      <c r="U25" s="6" t="str">
        <f t="shared" si="10"/>
        <v/>
      </c>
      <c r="V25" s="6" t="str">
        <f t="shared" si="0"/>
        <v/>
      </c>
      <c r="W25" s="6" t="str">
        <f t="shared" si="1"/>
        <v>-- レセプト総括区分</v>
      </c>
      <c r="X25" s="6"/>
      <c r="AF25" s="42"/>
      <c r="AG25" s="42"/>
      <c r="AH25" s="42"/>
      <c r="AK25" s="22" t="str">
        <f t="shared" si="11"/>
        <v>,receipt_sokatsu_kubun</v>
      </c>
      <c r="AP25" s="22" t="str">
        <f t="shared" si="3"/>
        <v>,d.receipt_sokatsu_kubun</v>
      </c>
      <c r="AU25" s="22" t="str">
        <f t="shared" si="4"/>
        <v>,d.receipt_sokatsu_kubun</v>
      </c>
    </row>
    <row r="26" spans="1:47" s="22" customFormat="1">
      <c r="A26" s="6"/>
      <c r="B26" s="14">
        <f>ROW()-13</f>
        <v>13</v>
      </c>
      <c r="C26" s="25" t="s">
        <v>1021</v>
      </c>
      <c r="D26" s="25" t="s">
        <v>1022</v>
      </c>
      <c r="E26" s="16"/>
      <c r="F26" s="16" t="s">
        <v>183</v>
      </c>
      <c r="G26" s="16">
        <v>2</v>
      </c>
      <c r="H26" s="17" t="str">
        <f t="shared" si="6"/>
        <v>text</v>
      </c>
      <c r="I26" s="17">
        <f t="shared" si="7"/>
        <v>7</v>
      </c>
      <c r="J26" s="26"/>
      <c r="K26" s="27"/>
      <c r="L26" s="28"/>
      <c r="M26" s="29"/>
      <c r="P26" s="6"/>
      <c r="Q26" s="6"/>
      <c r="R26" s="6"/>
      <c r="S26" s="6" t="str">
        <f t="shared" si="8"/>
        <v>,shinryo_shikibetsu</v>
      </c>
      <c r="T26" s="6" t="str">
        <f t="shared" si="9"/>
        <v>TEXT</v>
      </c>
      <c r="U26" s="6" t="str">
        <f t="shared" si="10"/>
        <v/>
      </c>
      <c r="V26" s="6" t="str">
        <f t="shared" si="0"/>
        <v/>
      </c>
      <c r="W26" s="6" t="str">
        <f t="shared" si="1"/>
        <v>-- 診療識別</v>
      </c>
      <c r="X26" s="6"/>
      <c r="AF26" s="42"/>
      <c r="AG26" s="42"/>
      <c r="AH26" s="42"/>
      <c r="AK26" s="22" t="str">
        <f t="shared" si="11"/>
        <v>,shinryo_shikibetsu</v>
      </c>
      <c r="AP26" s="22" t="str">
        <f t="shared" si="3"/>
        <v>,d.shinryo_shikibetsu</v>
      </c>
      <c r="AU26" s="22" t="str">
        <f t="shared" si="4"/>
        <v>,d.shinryo_shikibetsu</v>
      </c>
    </row>
    <row r="27" spans="1:47" s="22" customFormat="1">
      <c r="A27" s="6"/>
      <c r="B27" s="14">
        <f t="shared" si="5"/>
        <v>14</v>
      </c>
      <c r="C27" s="15" t="s">
        <v>1023</v>
      </c>
      <c r="D27" s="15" t="s">
        <v>1024</v>
      </c>
      <c r="E27" s="17"/>
      <c r="F27" s="16" t="s">
        <v>183</v>
      </c>
      <c r="G27" s="17">
        <v>1</v>
      </c>
      <c r="H27" s="17" t="str">
        <f t="shared" si="6"/>
        <v>text</v>
      </c>
      <c r="I27" s="17">
        <f t="shared" si="7"/>
        <v>4</v>
      </c>
      <c r="J27" s="18"/>
      <c r="K27" s="21"/>
      <c r="L27" s="19"/>
      <c r="M27" s="20"/>
      <c r="P27" s="6"/>
      <c r="Q27" s="6"/>
      <c r="R27" s="6"/>
      <c r="S27" s="6" t="str">
        <f t="shared" si="8"/>
        <v>,futan_kubun</v>
      </c>
      <c r="T27" s="6" t="str">
        <f t="shared" si="9"/>
        <v>TEXT</v>
      </c>
      <c r="U27" s="6" t="str">
        <f t="shared" si="10"/>
        <v/>
      </c>
      <c r="V27" s="6" t="str">
        <f t="shared" si="0"/>
        <v/>
      </c>
      <c r="W27" s="6" t="str">
        <f t="shared" si="1"/>
        <v>-- 負担区分</v>
      </c>
      <c r="X27" s="6"/>
      <c r="AF27" s="42"/>
      <c r="AG27" s="42"/>
      <c r="AH27" s="42"/>
      <c r="AK27" s="22" t="str">
        <f t="shared" si="11"/>
        <v>,futan_kubun</v>
      </c>
      <c r="AP27" s="22" t="str">
        <f t="shared" si="3"/>
        <v>,d.futan_kubun</v>
      </c>
      <c r="AU27" s="22" t="str">
        <f t="shared" si="4"/>
        <v>,d.futan_kubun</v>
      </c>
    </row>
    <row r="28" spans="1:47" s="22" customFormat="1">
      <c r="A28" s="6"/>
      <c r="B28" s="14">
        <f t="shared" si="5"/>
        <v>15</v>
      </c>
      <c r="C28" s="15" t="s">
        <v>1025</v>
      </c>
      <c r="D28" s="15" t="s">
        <v>1026</v>
      </c>
      <c r="E28" s="17"/>
      <c r="F28" s="16" t="s">
        <v>183</v>
      </c>
      <c r="G28" s="17">
        <v>9</v>
      </c>
      <c r="H28" s="17" t="str">
        <f t="shared" si="6"/>
        <v>text</v>
      </c>
      <c r="I28" s="17">
        <f t="shared" si="7"/>
        <v>28</v>
      </c>
      <c r="J28" s="18"/>
      <c r="K28" s="21"/>
      <c r="L28" s="19"/>
      <c r="M28" s="20"/>
      <c r="P28" s="6"/>
      <c r="Q28" s="6"/>
      <c r="R28" s="6"/>
      <c r="S28" s="6" t="str">
        <f t="shared" si="8"/>
        <v>,iyakuhin_code</v>
      </c>
      <c r="T28" s="6" t="str">
        <f t="shared" si="9"/>
        <v>TEXT</v>
      </c>
      <c r="U28" s="6" t="str">
        <f t="shared" si="10"/>
        <v/>
      </c>
      <c r="V28" s="6" t="str">
        <f t="shared" si="0"/>
        <v/>
      </c>
      <c r="W28" s="6" t="str">
        <f t="shared" si="1"/>
        <v>-- 医薬品コード</v>
      </c>
      <c r="X28" s="6"/>
      <c r="AF28" s="42"/>
      <c r="AG28" s="42"/>
      <c r="AH28" s="42"/>
      <c r="AK28" s="22" t="str">
        <f t="shared" si="11"/>
        <v>,iyakuhin_code</v>
      </c>
      <c r="AP28" s="22" t="str">
        <f t="shared" si="3"/>
        <v>,d.iyakuhin_code</v>
      </c>
      <c r="AU28" s="22" t="str">
        <f t="shared" si="4"/>
        <v>,d.iyakuhin_code</v>
      </c>
    </row>
    <row r="29" spans="1:47" s="22" customFormat="1" ht="34.799999999999997">
      <c r="A29" s="6"/>
      <c r="B29" s="14">
        <f t="shared" si="5"/>
        <v>16</v>
      </c>
      <c r="C29" s="25" t="s">
        <v>1027</v>
      </c>
      <c r="D29" s="25" t="s">
        <v>495</v>
      </c>
      <c r="E29" s="16"/>
      <c r="F29" s="16" t="s">
        <v>184</v>
      </c>
      <c r="G29" s="16">
        <v>11</v>
      </c>
      <c r="H29" s="17" t="str">
        <f t="shared" si="6"/>
        <v>numeric</v>
      </c>
      <c r="I29" s="17">
        <f t="shared" si="7"/>
        <v>9</v>
      </c>
      <c r="J29" s="26"/>
      <c r="K29" s="27"/>
      <c r="L29" s="28"/>
      <c r="M29" s="29" t="s">
        <v>1046</v>
      </c>
      <c r="P29" s="6"/>
      <c r="Q29" s="6"/>
      <c r="R29" s="6"/>
      <c r="S29" s="6" t="str">
        <f t="shared" si="8"/>
        <v>,shiyoryo</v>
      </c>
      <c r="T29" s="6" t="str">
        <f t="shared" si="9"/>
        <v>NUMERIC</v>
      </c>
      <c r="U29" s="6" t="str">
        <f t="shared" si="10"/>
        <v/>
      </c>
      <c r="V29" s="6" t="str">
        <f t="shared" si="0"/>
        <v/>
      </c>
      <c r="W29" s="6" t="str">
        <f t="shared" si="1"/>
        <v>-- 使用量</v>
      </c>
      <c r="X29" s="6"/>
      <c r="AF29" s="42"/>
      <c r="AG29" s="42"/>
      <c r="AH29" s="42"/>
      <c r="AK29" s="22" t="str">
        <f t="shared" si="11"/>
        <v>,shiyoryo</v>
      </c>
      <c r="AP29" s="22" t="str">
        <f t="shared" si="3"/>
        <v>,d.shiyoryo</v>
      </c>
      <c r="AU29" s="22" t="str">
        <f t="shared" si="4"/>
        <v>,d.shiyoryo</v>
      </c>
    </row>
    <row r="30" spans="1:47" s="22" customFormat="1">
      <c r="A30" s="6"/>
      <c r="B30" s="14">
        <f t="shared" si="5"/>
        <v>17</v>
      </c>
      <c r="C30" s="15" t="s">
        <v>1028</v>
      </c>
      <c r="D30" s="15" t="s">
        <v>1029</v>
      </c>
      <c r="E30" s="17"/>
      <c r="F30" s="16" t="s">
        <v>129</v>
      </c>
      <c r="G30" s="17">
        <v>7</v>
      </c>
      <c r="H30" s="17" t="str">
        <f t="shared" si="6"/>
        <v>integer</v>
      </c>
      <c r="I30" s="17">
        <f t="shared" si="7"/>
        <v>4</v>
      </c>
      <c r="J30" s="18"/>
      <c r="K30" s="21"/>
      <c r="L30" s="19"/>
      <c r="M30" s="20"/>
      <c r="P30" s="6"/>
      <c r="Q30" s="6"/>
      <c r="R30" s="6"/>
      <c r="S30" s="6" t="str">
        <f t="shared" si="8"/>
        <v>,tensu</v>
      </c>
      <c r="T30" s="6" t="str">
        <f t="shared" si="9"/>
        <v>INTEGER</v>
      </c>
      <c r="U30" s="6" t="str">
        <f t="shared" si="10"/>
        <v/>
      </c>
      <c r="V30" s="6" t="str">
        <f t="shared" si="0"/>
        <v/>
      </c>
      <c r="W30" s="6" t="str">
        <f t="shared" si="1"/>
        <v>-- 点数</v>
      </c>
      <c r="X30" s="6"/>
      <c r="AF30" s="42"/>
      <c r="AG30" s="42"/>
      <c r="AH30" s="42"/>
      <c r="AK30" s="22" t="str">
        <f t="shared" si="11"/>
        <v>,tensu</v>
      </c>
      <c r="AP30" s="22" t="str">
        <f t="shared" si="3"/>
        <v>,d.tensu</v>
      </c>
      <c r="AU30" s="22" t="str">
        <f t="shared" si="4"/>
        <v>,d.tensu</v>
      </c>
    </row>
    <row r="31" spans="1:47" s="22" customFormat="1">
      <c r="A31" s="6"/>
      <c r="B31" s="14">
        <f>ROW()-13</f>
        <v>18</v>
      </c>
      <c r="C31" s="25" t="s">
        <v>1030</v>
      </c>
      <c r="D31" s="25" t="s">
        <v>1031</v>
      </c>
      <c r="E31" s="16"/>
      <c r="F31" s="16" t="s">
        <v>129</v>
      </c>
      <c r="G31" s="16">
        <v>3</v>
      </c>
      <c r="H31" s="17" t="str">
        <f t="shared" si="6"/>
        <v>integer</v>
      </c>
      <c r="I31" s="17">
        <f t="shared" si="7"/>
        <v>4</v>
      </c>
      <c r="J31" s="26"/>
      <c r="K31" s="27"/>
      <c r="L31" s="28"/>
      <c r="M31" s="29"/>
      <c r="P31" s="6"/>
      <c r="Q31" s="6"/>
      <c r="R31" s="6"/>
      <c r="S31" s="6" t="str">
        <f t="shared" si="8"/>
        <v>,times</v>
      </c>
      <c r="T31" s="6" t="str">
        <f t="shared" si="9"/>
        <v>INTEGER</v>
      </c>
      <c r="U31" s="6" t="str">
        <f t="shared" si="10"/>
        <v/>
      </c>
      <c r="V31" s="6" t="str">
        <f t="shared" si="0"/>
        <v/>
      </c>
      <c r="W31" s="6" t="str">
        <f t="shared" si="1"/>
        <v>-- 回数</v>
      </c>
      <c r="X31" s="6"/>
      <c r="AF31" s="42"/>
      <c r="AG31" s="42"/>
      <c r="AH31" s="42"/>
      <c r="AK31" s="22" t="str">
        <f t="shared" si="11"/>
        <v>,times</v>
      </c>
      <c r="AP31" s="22" t="str">
        <f t="shared" si="3"/>
        <v>,d.times</v>
      </c>
      <c r="AU31" s="22" t="str">
        <f t="shared" si="4"/>
        <v>,d.times</v>
      </c>
    </row>
    <row r="32" spans="1:47" s="22" customFormat="1">
      <c r="A32" s="6"/>
      <c r="B32" s="14">
        <f t="shared" si="5"/>
        <v>19</v>
      </c>
      <c r="C32" s="15" t="s">
        <v>1032</v>
      </c>
      <c r="D32" s="15" t="s">
        <v>1033</v>
      </c>
      <c r="E32" s="17"/>
      <c r="F32" s="16" t="s">
        <v>183</v>
      </c>
      <c r="G32" s="17">
        <v>9</v>
      </c>
      <c r="H32" s="17" t="str">
        <f t="shared" si="6"/>
        <v>text</v>
      </c>
      <c r="I32" s="17">
        <f t="shared" si="7"/>
        <v>28</v>
      </c>
      <c r="J32" s="18"/>
      <c r="K32" s="21"/>
      <c r="L32" s="19"/>
      <c r="M32" s="20"/>
      <c r="P32" s="6"/>
      <c r="Q32" s="6"/>
      <c r="R32" s="6"/>
      <c r="S32" s="6" t="str">
        <f t="shared" si="8"/>
        <v>,comment_code1</v>
      </c>
      <c r="T32" s="6" t="str">
        <f t="shared" si="9"/>
        <v>TEXT</v>
      </c>
      <c r="U32" s="6" t="str">
        <f t="shared" si="10"/>
        <v/>
      </c>
      <c r="V32" s="6" t="str">
        <f t="shared" si="0"/>
        <v/>
      </c>
      <c r="W32" s="6" t="str">
        <f t="shared" si="1"/>
        <v>-- コメントコード1</v>
      </c>
      <c r="X32" s="6"/>
      <c r="AF32" s="42"/>
      <c r="AG32" s="42"/>
      <c r="AH32" s="42"/>
      <c r="AK32" s="22" t="str">
        <f t="shared" si="11"/>
        <v>,comment_code1</v>
      </c>
      <c r="AP32" s="22" t="str">
        <f t="shared" si="3"/>
        <v>,d.comment_code1</v>
      </c>
      <c r="AU32" s="22" t="str">
        <f t="shared" si="4"/>
        <v>,d.comment_code1</v>
      </c>
    </row>
    <row r="33" spans="1:47" s="22" customFormat="1">
      <c r="A33" s="6"/>
      <c r="B33" s="14">
        <f t="shared" si="5"/>
        <v>20</v>
      </c>
      <c r="C33" s="15" t="s">
        <v>1034</v>
      </c>
      <c r="D33" s="15" t="s">
        <v>1035</v>
      </c>
      <c r="E33" s="17"/>
      <c r="F33" s="16" t="s">
        <v>183</v>
      </c>
      <c r="G33" s="17">
        <v>50</v>
      </c>
      <c r="H33" s="17" t="str">
        <f t="shared" si="6"/>
        <v>text</v>
      </c>
      <c r="I33" s="17">
        <f t="shared" si="7"/>
        <v>151</v>
      </c>
      <c r="J33" s="18"/>
      <c r="K33" s="21"/>
      <c r="L33" s="19"/>
      <c r="M33" s="20"/>
      <c r="P33" s="6"/>
      <c r="Q33" s="6"/>
      <c r="R33" s="6"/>
      <c r="S33" s="6" t="str">
        <f t="shared" si="8"/>
        <v>,comment_data1</v>
      </c>
      <c r="T33" s="6" t="str">
        <f t="shared" si="9"/>
        <v>TEXT</v>
      </c>
      <c r="U33" s="6" t="str">
        <f t="shared" si="10"/>
        <v/>
      </c>
      <c r="V33" s="6" t="str">
        <f t="shared" si="0"/>
        <v/>
      </c>
      <c r="W33" s="6" t="str">
        <f t="shared" si="1"/>
        <v>-- 文字データ1</v>
      </c>
      <c r="X33" s="6"/>
      <c r="AF33" s="42"/>
      <c r="AG33" s="42"/>
      <c r="AH33" s="42"/>
      <c r="AK33" s="22" t="str">
        <f t="shared" si="11"/>
        <v>,comment_data1</v>
      </c>
      <c r="AP33" s="22" t="str">
        <f t="shared" si="3"/>
        <v>,d.comment_data1</v>
      </c>
      <c r="AU33" s="22" t="str">
        <f t="shared" si="4"/>
        <v>,d.comment_data1</v>
      </c>
    </row>
    <row r="34" spans="1:47" s="22" customFormat="1">
      <c r="A34" s="6"/>
      <c r="B34" s="14">
        <f t="shared" si="5"/>
        <v>21</v>
      </c>
      <c r="C34" s="25" t="s">
        <v>1036</v>
      </c>
      <c r="D34" s="25" t="s">
        <v>1037</v>
      </c>
      <c r="E34" s="16"/>
      <c r="F34" s="16" t="s">
        <v>183</v>
      </c>
      <c r="G34" s="16">
        <v>9</v>
      </c>
      <c r="H34" s="17" t="str">
        <f t="shared" si="6"/>
        <v>text</v>
      </c>
      <c r="I34" s="17">
        <f t="shared" si="7"/>
        <v>28</v>
      </c>
      <c r="J34" s="26"/>
      <c r="K34" s="27"/>
      <c r="L34" s="28"/>
      <c r="M34" s="29"/>
      <c r="P34" s="6"/>
      <c r="Q34" s="6"/>
      <c r="R34" s="6"/>
      <c r="S34" s="6" t="str">
        <f t="shared" si="8"/>
        <v>,comment_code2</v>
      </c>
      <c r="T34" s="6" t="str">
        <f t="shared" si="9"/>
        <v>TEXT</v>
      </c>
      <c r="U34" s="6" t="str">
        <f t="shared" si="10"/>
        <v/>
      </c>
      <c r="V34" s="6" t="str">
        <f t="shared" si="0"/>
        <v/>
      </c>
      <c r="W34" s="6" t="str">
        <f t="shared" si="1"/>
        <v>-- コメントコード2</v>
      </c>
      <c r="X34" s="6"/>
      <c r="AF34" s="42"/>
      <c r="AG34" s="42"/>
      <c r="AH34" s="42"/>
      <c r="AK34" s="22" t="str">
        <f t="shared" si="11"/>
        <v>,comment_code2</v>
      </c>
      <c r="AP34" s="22" t="str">
        <f t="shared" si="3"/>
        <v>,d.comment_code2</v>
      </c>
      <c r="AU34" s="22" t="str">
        <f t="shared" si="4"/>
        <v>,d.comment_code2</v>
      </c>
    </row>
    <row r="35" spans="1:47" s="22" customFormat="1">
      <c r="A35" s="6"/>
      <c r="B35" s="14">
        <f t="shared" si="5"/>
        <v>22</v>
      </c>
      <c r="C35" s="15" t="s">
        <v>1038</v>
      </c>
      <c r="D35" s="15" t="s">
        <v>1039</v>
      </c>
      <c r="E35" s="17"/>
      <c r="F35" s="16" t="s">
        <v>183</v>
      </c>
      <c r="G35" s="17">
        <v>50</v>
      </c>
      <c r="H35" s="17" t="str">
        <f t="shared" si="6"/>
        <v>text</v>
      </c>
      <c r="I35" s="17">
        <f t="shared" si="7"/>
        <v>151</v>
      </c>
      <c r="J35" s="18"/>
      <c r="K35" s="21"/>
      <c r="L35" s="19"/>
      <c r="M35" s="20"/>
      <c r="P35" s="6"/>
      <c r="Q35" s="6"/>
      <c r="R35" s="6"/>
      <c r="S35" s="6" t="str">
        <f t="shared" si="8"/>
        <v>,comment_data2</v>
      </c>
      <c r="T35" s="6" t="str">
        <f t="shared" si="9"/>
        <v>TEXT</v>
      </c>
      <c r="U35" s="6" t="str">
        <f t="shared" si="10"/>
        <v/>
      </c>
      <c r="V35" s="6" t="str">
        <f t="shared" si="0"/>
        <v/>
      </c>
      <c r="W35" s="6" t="str">
        <f t="shared" si="1"/>
        <v>-- 文字データ2</v>
      </c>
      <c r="X35" s="6"/>
      <c r="AF35" s="42"/>
      <c r="AG35" s="42"/>
      <c r="AH35" s="42"/>
      <c r="AK35" s="22" t="str">
        <f t="shared" si="11"/>
        <v>,comment_data2</v>
      </c>
      <c r="AP35" s="22" t="str">
        <f t="shared" si="3"/>
        <v>,d.comment_data2</v>
      </c>
      <c r="AU35" s="22" t="str">
        <f t="shared" si="4"/>
        <v>,d.comment_data2</v>
      </c>
    </row>
    <row r="36" spans="1:47" s="22" customFormat="1">
      <c r="A36" s="6"/>
      <c r="B36" s="14">
        <f>ROW()-13</f>
        <v>23</v>
      </c>
      <c r="C36" s="25" t="s">
        <v>1040</v>
      </c>
      <c r="D36" s="25" t="s">
        <v>1041</v>
      </c>
      <c r="E36" s="16"/>
      <c r="F36" s="16" t="s">
        <v>183</v>
      </c>
      <c r="G36" s="16">
        <v>9</v>
      </c>
      <c r="H36" s="17" t="str">
        <f t="shared" si="6"/>
        <v>text</v>
      </c>
      <c r="I36" s="17">
        <f t="shared" si="7"/>
        <v>28</v>
      </c>
      <c r="J36" s="26"/>
      <c r="K36" s="27"/>
      <c r="L36" s="28"/>
      <c r="M36" s="29"/>
      <c r="P36" s="6"/>
      <c r="Q36" s="6"/>
      <c r="R36" s="6"/>
      <c r="S36" s="6" t="str">
        <f t="shared" si="8"/>
        <v>,comment_code3</v>
      </c>
      <c r="T36" s="6" t="str">
        <f t="shared" si="9"/>
        <v>TEXT</v>
      </c>
      <c r="U36" s="6" t="str">
        <f t="shared" si="10"/>
        <v/>
      </c>
      <c r="V36" s="6" t="str">
        <f t="shared" si="0"/>
        <v/>
      </c>
      <c r="W36" s="6" t="str">
        <f t="shared" si="1"/>
        <v>-- コメントコード3</v>
      </c>
      <c r="X36" s="6"/>
      <c r="AF36" s="42"/>
      <c r="AG36" s="42"/>
      <c r="AH36" s="42"/>
      <c r="AK36" s="22" t="str">
        <f t="shared" si="11"/>
        <v>,comment_code3</v>
      </c>
      <c r="AP36" s="22" t="str">
        <f t="shared" si="3"/>
        <v>,d.comment_code3</v>
      </c>
      <c r="AU36" s="22" t="str">
        <f t="shared" si="4"/>
        <v>,d.comment_code3</v>
      </c>
    </row>
    <row r="37" spans="1:47" s="22" customFormat="1" ht="18.75" customHeight="1" thickBot="1">
      <c r="A37" s="6"/>
      <c r="B37" s="30">
        <f>ROW()-13</f>
        <v>24</v>
      </c>
      <c r="C37" s="31" t="s">
        <v>1042</v>
      </c>
      <c r="D37" s="31" t="s">
        <v>1043</v>
      </c>
      <c r="E37" s="23"/>
      <c r="F37" s="23" t="s">
        <v>183</v>
      </c>
      <c r="G37" s="23">
        <v>50</v>
      </c>
      <c r="H37" s="23" t="str">
        <f t="shared" si="6"/>
        <v>text</v>
      </c>
      <c r="I37" s="23">
        <f t="shared" si="7"/>
        <v>151</v>
      </c>
      <c r="J37" s="32"/>
      <c r="K37" s="33"/>
      <c r="L37" s="34"/>
      <c r="M37" s="35"/>
      <c r="P37" s="6"/>
      <c r="Q37" s="6"/>
      <c r="R37" s="6"/>
      <c r="S37" s="6" t="str">
        <f t="shared" si="8"/>
        <v>,comment_data3</v>
      </c>
      <c r="T37" s="6" t="str">
        <f t="shared" si="9"/>
        <v>TEXT</v>
      </c>
      <c r="U37" s="6" t="str">
        <f t="shared" si="10"/>
        <v/>
      </c>
      <c r="V37" s="6" t="str">
        <f t="shared" si="0"/>
        <v/>
      </c>
      <c r="W37" s="6" t="str">
        <f t="shared" si="1"/>
        <v>-- 文字データ3</v>
      </c>
      <c r="X37" s="6"/>
      <c r="AF37" s="42"/>
      <c r="AG37" s="42"/>
      <c r="AH37" s="42"/>
      <c r="AK37" s="22" t="str">
        <f t="shared" si="11"/>
        <v>,comment_data3</v>
      </c>
      <c r="AP37" s="22" t="str">
        <f t="shared" si="3"/>
        <v>,d.comment_data3</v>
      </c>
      <c r="AU37" s="22" t="str">
        <f t="shared" si="4"/>
        <v>,d.comment_data3</v>
      </c>
    </row>
    <row r="38" spans="1:47">
      <c r="P38" s="22"/>
      <c r="R38" s="6" t="s">
        <v>175</v>
      </c>
      <c r="Y38" s="22"/>
      <c r="Z38" s="22"/>
      <c r="AA38" s="22"/>
      <c r="AB38" s="22"/>
      <c r="AJ38" s="6" t="s">
        <v>476</v>
      </c>
      <c r="AO38" s="6" t="s">
        <v>476</v>
      </c>
      <c r="AT38" s="6" t="s">
        <v>476</v>
      </c>
    </row>
    <row r="39" spans="1:47">
      <c r="A39" s="22"/>
      <c r="P39" s="22"/>
      <c r="Y39" s="22"/>
      <c r="Z39" s="22"/>
      <c r="AA39" s="22"/>
      <c r="AB39" s="22"/>
      <c r="AK39" s="6" t="str">
        <f>AK$11&amp;"."&amp;SUBSTITUTE($D$8,"merge","dwh")</f>
        <v>milscm2.dwh_receiptd_iy</v>
      </c>
      <c r="AP39" s="6" t="str">
        <f>"(select * from "&amp;$AP$11&amp;"."&amp;SUBSTITUTE($D$8,"merge","dwh")&amp;" where facility_id = '%(facility_id)s') d "</f>
        <v xml:space="preserve">(select * from milscm22.dwh_receiptd_iy where facility_id = '%(facility_id)s') d </v>
      </c>
      <c r="AU39" s="6" t="str">
        <f>"(select * from "&amp;$AU$11&amp;"."&amp;SUBSTITUTE($D$8,"merge","dwh")&amp;" where facility_id = '%(facility_id)s') d "</f>
        <v xml:space="preserve">(select * from milscm12.dwh_receiptd_iy where facility_id = '%(facility_id)s') d </v>
      </c>
    </row>
    <row r="40" spans="1:47">
      <c r="A40" s="22"/>
      <c r="P40" s="22"/>
      <c r="Y40" s="22"/>
      <c r="Z40" s="22"/>
      <c r="AA40" s="22"/>
      <c r="AB40" s="22"/>
      <c r="AJ40" s="6" t="s">
        <v>2006</v>
      </c>
      <c r="AO40" s="6" t="s">
        <v>2006</v>
      </c>
      <c r="AT40" s="6" t="s">
        <v>2006</v>
      </c>
    </row>
    <row r="41" spans="1:47">
      <c r="A41" s="22"/>
      <c r="P41" s="22"/>
      <c r="Y41" s="22"/>
      <c r="Z41" s="22"/>
      <c r="AA41" s="22"/>
      <c r="AB41" s="22"/>
      <c r="AI41" s="6" t="s">
        <v>138</v>
      </c>
      <c r="AK41" s="6" t="str">
        <f>$AI41&amp;" = '%(facility_id)s'"</f>
        <v>facility_id = '%(facility_id)s'</v>
      </c>
      <c r="AP41" s="6" t="str">
        <f>"not exists ( select 1 from (select * from "&amp;"milscm4."&amp;$D$8&amp;" where facility_id = '%(facility_id)s') m where"</f>
        <v>not exists ( select 1 from (select * from milscm4.merge_receiptd_iy where facility_id = '%(facility_id)s') m where</v>
      </c>
      <c r="AU41" s="6" t="str">
        <f>"not exists ( select 1 from (select * from "&amp;"milscm4."&amp;$D$8&amp;" where facility_id = '%(facility_id)s') m where"</f>
        <v>not exists ( select 1 from (select * from milscm4.merge_receiptd_iy where facility_id = '%(facility_id)s') m where</v>
      </c>
    </row>
    <row r="42" spans="1:47">
      <c r="A42" s="22"/>
      <c r="P42" s="22"/>
      <c r="Y42" s="22"/>
      <c r="Z42" s="22"/>
      <c r="AA42" s="22"/>
      <c r="AB42" s="22"/>
      <c r="AJ42" s="6" t="s">
        <v>2007</v>
      </c>
      <c r="AN42" s="6" t="s">
        <v>138</v>
      </c>
      <c r="AP42" s="6" t="str">
        <f>"d."&amp;$AN42&amp;"=m."&amp;$AN42</f>
        <v>d.facility_id=m.facility_id</v>
      </c>
      <c r="AU42" s="6" t="str">
        <f>"d."&amp;$AN42&amp;"=m."&amp;$AN42</f>
        <v>d.facility_id=m.facility_id</v>
      </c>
    </row>
    <row r="43" spans="1:47">
      <c r="A43" s="22"/>
      <c r="P43" s="22"/>
      <c r="Y43" s="22"/>
      <c r="Z43" s="22"/>
      <c r="AA43" s="22"/>
      <c r="AB43" s="22"/>
      <c r="AN43" s="6" t="s">
        <v>814</v>
      </c>
      <c r="AP43" s="6" t="str">
        <f>"and d."&amp;$AN43&amp;"=m."&amp;$AN43</f>
        <v>and d.seikyu_ym=m.seikyu_ym</v>
      </c>
      <c r="AU43" s="6" t="str">
        <f>"and d."&amp;$AN43&amp;"=m."&amp;$AN43</f>
        <v>and d.seikyu_ym=m.seikyu_ym</v>
      </c>
    </row>
    <row r="44" spans="1:47">
      <c r="P44" s="22"/>
      <c r="Y44" s="22"/>
      <c r="Z44" s="22"/>
      <c r="AA44" s="22"/>
      <c r="AB44" s="22"/>
      <c r="AN44" s="6" t="s">
        <v>139</v>
      </c>
      <c r="AP44" s="6" t="str">
        <f t="shared" ref="AP44:AP47" si="12">"and d."&amp;$AN44&amp;"=m."&amp;$AN44</f>
        <v>and d.shinryo_ym=m.shinryo_ym</v>
      </c>
      <c r="AU44" s="6" t="str">
        <f t="shared" ref="AU44:AU47" si="13">"and d."&amp;$AN44&amp;"=m."&amp;$AN44</f>
        <v>and d.shinryo_ym=m.shinryo_ym</v>
      </c>
    </row>
    <row r="45" spans="1:47">
      <c r="P45" s="22"/>
      <c r="Y45" s="22"/>
      <c r="Z45" s="22"/>
      <c r="AA45" s="22"/>
      <c r="AB45" s="22"/>
      <c r="AN45" s="6" t="s">
        <v>816</v>
      </c>
      <c r="AP45" s="6" t="str">
        <f t="shared" si="12"/>
        <v>and d.shinsa_kikan=m.shinsa_kikan</v>
      </c>
      <c r="AU45" s="6" t="str">
        <f t="shared" si="13"/>
        <v>and d.shinsa_kikan=m.shinsa_kikan</v>
      </c>
    </row>
    <row r="46" spans="1:47">
      <c r="P46" s="22"/>
      <c r="Y46" s="22"/>
      <c r="Z46" s="22"/>
      <c r="AA46" s="22"/>
      <c r="AB46" s="22"/>
      <c r="AN46" s="6" t="s">
        <v>820</v>
      </c>
      <c r="AP46" s="6" t="str">
        <f t="shared" si="12"/>
        <v>and d.receipt_no=m.receipt_no</v>
      </c>
      <c r="AU46" s="6" t="str">
        <f t="shared" si="13"/>
        <v>and d.receipt_no=m.receipt_no</v>
      </c>
    </row>
    <row r="47" spans="1:47">
      <c r="P47" s="22"/>
      <c r="Y47" s="22"/>
      <c r="Z47" s="22"/>
      <c r="AA47" s="22"/>
      <c r="AB47" s="22"/>
      <c r="AN47" s="6" t="s">
        <v>822</v>
      </c>
      <c r="AP47" s="6" t="str">
        <f t="shared" si="12"/>
        <v>and d.gyo_no=m.gyo_no</v>
      </c>
      <c r="AU47" s="6" t="str">
        <f t="shared" si="13"/>
        <v>and d.gyo_no=m.gyo_no</v>
      </c>
    </row>
    <row r="48" spans="1:47">
      <c r="P48" s="22"/>
      <c r="Y48" s="22"/>
      <c r="Z48" s="22"/>
      <c r="AA48" s="22"/>
      <c r="AB48" s="22"/>
      <c r="AO48" s="6" t="s">
        <v>2022</v>
      </c>
      <c r="AT48" s="6" t="s">
        <v>2022</v>
      </c>
    </row>
    <row r="49" spans="16:28">
      <c r="P49" s="22"/>
      <c r="Y49" s="22"/>
      <c r="Z49" s="22"/>
      <c r="AA49" s="22"/>
      <c r="AB49" s="22"/>
    </row>
    <row r="50" spans="16:28">
      <c r="P50" s="22"/>
      <c r="Y50" s="22"/>
      <c r="Z50" s="22"/>
      <c r="AA50" s="22"/>
      <c r="AB50" s="22"/>
    </row>
    <row r="51" spans="16:28">
      <c r="P51" s="22"/>
      <c r="Y51" s="22"/>
      <c r="Z51" s="22"/>
      <c r="AA51" s="22"/>
      <c r="AB51" s="22"/>
    </row>
    <row r="52" spans="16:28">
      <c r="P52" s="22"/>
      <c r="Y52" s="22"/>
      <c r="Z52" s="22"/>
      <c r="AA52" s="22"/>
      <c r="AB52"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3"/>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milscm4.merge_receiptd_iy_day</v>
      </c>
    </row>
    <row r="3" spans="1:47" ht="18" thickBot="1">
      <c r="B3" s="9"/>
      <c r="C3" s="9"/>
      <c r="D3" s="9"/>
      <c r="E3" s="9"/>
      <c r="F3" s="9"/>
      <c r="G3" s="9"/>
      <c r="H3" s="9"/>
      <c r="I3" s="9"/>
      <c r="J3" s="9"/>
      <c r="K3" s="9"/>
      <c r="L3" s="9"/>
      <c r="M3" s="10"/>
      <c r="N3" s="9"/>
      <c r="Q3" s="6" t="str">
        <f>"ADD CONSTRAINT "&amp;D$8&amp;"_pkey"</f>
        <v>ADD CONSTRAINT merge_receiptd_iy_day_pkey</v>
      </c>
    </row>
    <row r="4" spans="1:47">
      <c r="B4" s="177" t="s">
        <v>133</v>
      </c>
      <c r="C4" s="178"/>
      <c r="D4" s="179" t="str">
        <f>VLOOKUP(D7,エンティティ一覧!A1:'エンティティ一覧'!AQ10060,13,FALSE)</f>
        <v>ENT_C3_19</v>
      </c>
      <c r="E4" s="180"/>
      <c r="F4" s="180"/>
      <c r="G4" s="180"/>
      <c r="H4" s="180"/>
      <c r="I4" s="180"/>
      <c r="J4" s="180"/>
      <c r="K4" s="180"/>
      <c r="L4" s="180"/>
      <c r="M4" s="181"/>
      <c r="R4" s="6" t="s">
        <v>176</v>
      </c>
    </row>
    <row r="5" spans="1:47">
      <c r="B5" s="161" t="s">
        <v>112</v>
      </c>
      <c r="C5" s="162"/>
      <c r="D5" s="163" t="str">
        <f>VLOOKUP(D7,エンティティ一覧!A1:'エンティティ一覧'!AQ10060,2,FALSE)</f>
        <v>SA_C3</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結合テーブル_DPCレセプト</v>
      </c>
      <c r="E6" s="164"/>
      <c r="F6" s="164"/>
      <c r="G6" s="164"/>
      <c r="H6" s="164"/>
      <c r="I6" s="164"/>
      <c r="J6" s="164"/>
      <c r="K6" s="164"/>
      <c r="L6" s="164"/>
      <c r="M6" s="165"/>
      <c r="T6" s="6" t="s">
        <v>962</v>
      </c>
    </row>
    <row r="7" spans="1:47">
      <c r="B7" s="161" t="s">
        <v>114</v>
      </c>
      <c r="C7" s="162"/>
      <c r="D7" s="163" t="s">
        <v>1684</v>
      </c>
      <c r="E7" s="164"/>
      <c r="F7" s="164"/>
      <c r="G7" s="164"/>
      <c r="H7" s="164"/>
      <c r="I7" s="164"/>
      <c r="J7" s="164"/>
      <c r="K7" s="164"/>
      <c r="L7" s="164"/>
      <c r="M7" s="165"/>
      <c r="T7" s="6" t="s">
        <v>1681</v>
      </c>
    </row>
    <row r="8" spans="1:47">
      <c r="B8" s="161" t="s">
        <v>115</v>
      </c>
      <c r="C8" s="162"/>
      <c r="D8" s="163" t="s">
        <v>1685</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二次利用DBのDPCレセプト_医薬品レコード_算定日情報テーブルについて、バックアップスキーマを含めて結合する。</v>
      </c>
      <c r="E9" s="169"/>
      <c r="F9" s="169"/>
      <c r="G9" s="169"/>
      <c r="H9" s="169"/>
      <c r="I9" s="169"/>
      <c r="J9" s="169"/>
      <c r="K9" s="169"/>
      <c r="L9" s="169"/>
      <c r="M9" s="170"/>
      <c r="P9" s="6" t="str">
        <f>"ALTER TABLE milscm4."&amp;D$8&amp;" OWNER TO pgappl11;"</f>
        <v>ALTER TABLE milscm4.merge_receiptd_iy_day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milscm4.merge_receiptd_iy_day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milscm4.merge_receiptd_iy_day</v>
      </c>
      <c r="AF12" s="156" t="s">
        <v>480</v>
      </c>
      <c r="AG12" s="156"/>
      <c r="AH12" s="156"/>
      <c r="AJ12" s="6" t="str">
        <f>"INSERT INTO milscm4."&amp;$D$8</f>
        <v>INSERT INTO milscm4.merge_receiptd_iy_day</v>
      </c>
      <c r="AO12" s="6" t="str">
        <f>"INSERT INTO milscm4."&amp;$D$8</f>
        <v>INSERT INTO milscm4.merge_receiptd_iy_day</v>
      </c>
      <c r="AT12" s="6" t="str">
        <f>"INSERT INTO milscm4."&amp;$D$8</f>
        <v>INSERT INTO milscm4.merge_receiptd_iy_day</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7" si="0">IF(L14="○","NOT NULL","")</f>
        <v>NOT NULL</v>
      </c>
      <c r="W14" s="6" t="str">
        <f t="shared" ref="W14:W27" si="1">"-- "&amp;C14</f>
        <v>-- 取込年月</v>
      </c>
      <c r="X14" s="6"/>
      <c r="AF14" s="48"/>
      <c r="AG14" s="48"/>
      <c r="AH14" s="48"/>
      <c r="AK14" s="22" t="str">
        <f t="shared" ref="AK14:AK17" si="2">IF(CHOOSE(MATCH(AK$11,$AF$11:$AH$11,0),$AF14,$AG14,$AH14)="〇",IF($B14&lt;&gt;1,",Null","Null"),IF($B14&lt;&gt;1,","&amp;$D14,$D14))</f>
        <v>torikomi_ym</v>
      </c>
      <c r="AP14" s="22" t="str">
        <f t="shared" ref="AP14:AP27" si="3">IF(CHOOSE(MATCH(AP$11,$AF$11:$AH$11,0),$AF14,$AG14,$AH14)="〇",IF($B14&lt;&gt;1,",Null","Null"),IF($B14&lt;&gt;1,","&amp;"d."&amp;$D14,"d."&amp;$D14))</f>
        <v>d.torikomi_ym</v>
      </c>
      <c r="AU14" s="22" t="str">
        <f t="shared" ref="AU14:AU25" si="4">IF(CHOOSE(MATCH(AU$11,$AF$11:$AH$11,0),$AF14,$AG14,$AH14)="〇",IF($B14&lt;&gt;1,",Null","Null"),IF($B14&lt;&gt;1,","&amp;"d."&amp;$D14,"d."&amp;$D14))</f>
        <v>d.torikomi_ym</v>
      </c>
    </row>
    <row r="15" spans="1:47" s="22" customFormat="1">
      <c r="A15" s="6"/>
      <c r="B15" s="14">
        <f t="shared" ref="B15:B26" si="5">ROW()-13</f>
        <v>2</v>
      </c>
      <c r="C15" s="15" t="s">
        <v>162</v>
      </c>
      <c r="D15" s="15" t="s">
        <v>136</v>
      </c>
      <c r="E15" s="17"/>
      <c r="F15" s="16" t="s">
        <v>129</v>
      </c>
      <c r="G15" s="17">
        <v>10</v>
      </c>
      <c r="H15" s="17" t="str">
        <f t="shared" ref="H15:H27" si="6">IF(F15="フラグ","boolean",IF(F15="文字列","text",IF(F15="整数","integer",IF(F15="実数","numeric",""))))</f>
        <v>integer</v>
      </c>
      <c r="I15" s="17">
        <f t="shared" ref="I15:I27" si="7">IF(H15="boolean",1,IF(H15="text",IF(G15&lt;=126,1+(G15*3),4+(G15*3)),IF(H15="integer",4,IF(H15="numeric",3+CEILING(G15/4*2,2),0))))</f>
        <v>4</v>
      </c>
      <c r="J15" s="18"/>
      <c r="K15" s="21"/>
      <c r="L15" s="19"/>
      <c r="M15" s="20" t="s">
        <v>415</v>
      </c>
      <c r="P15" s="6"/>
      <c r="Q15" s="6"/>
      <c r="R15" s="6"/>
      <c r="S15" s="6" t="str">
        <f t="shared" ref="S15:S27" si="8">IF(B15&lt;&gt;1,","&amp;D15,D15)</f>
        <v>,mil_karute_id</v>
      </c>
      <c r="T15" s="6" t="str">
        <f t="shared" ref="T15:T27" si="9">UPPER(H15)</f>
        <v>INTEGER</v>
      </c>
      <c r="U15" s="6" t="str">
        <f t="shared" ref="U15:U27" si="10">IF(K15&lt;&gt;"","default "&amp;IF(H15="text","'"&amp;K15&amp;"'",K15),"")</f>
        <v/>
      </c>
      <c r="V15" s="6" t="str">
        <f t="shared" si="0"/>
        <v/>
      </c>
      <c r="W15" s="6" t="str">
        <f t="shared" si="1"/>
        <v>-- 千年カルテID</v>
      </c>
      <c r="X15" s="6"/>
      <c r="AF15" s="48"/>
      <c r="AG15" s="48"/>
      <c r="AH15" s="48"/>
      <c r="AK15" s="22" t="str">
        <f t="shared" si="2"/>
        <v>,mil_karute_id</v>
      </c>
      <c r="AP15" s="22" t="str">
        <f t="shared" si="3"/>
        <v>,d.mil_karute_id</v>
      </c>
      <c r="AU15" s="22" t="str">
        <f t="shared" si="4"/>
        <v>,d.mil_karute_id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941</v>
      </c>
      <c r="P16" s="6"/>
      <c r="Q16" s="6"/>
      <c r="R16" s="6"/>
      <c r="S16" s="6" t="str">
        <f t="shared" si="8"/>
        <v>,facility_id</v>
      </c>
      <c r="T16" s="6" t="str">
        <f t="shared" si="9"/>
        <v>TEXT</v>
      </c>
      <c r="U16" s="6" t="str">
        <f t="shared" si="10"/>
        <v/>
      </c>
      <c r="V16" s="6" t="str">
        <f t="shared" si="0"/>
        <v>NOT NULL</v>
      </c>
      <c r="W16" s="6" t="str">
        <f t="shared" si="1"/>
        <v>-- 施設ID</v>
      </c>
      <c r="X16" s="6"/>
      <c r="AF16" s="48"/>
      <c r="AG16" s="48"/>
      <c r="AH16" s="48"/>
      <c r="AK16" s="22" t="str">
        <f t="shared" si="2"/>
        <v>,facility_id</v>
      </c>
      <c r="AP16" s="22" t="str">
        <f t="shared" si="3"/>
        <v>,d.facility_id</v>
      </c>
      <c r="AU16" s="22" t="str">
        <f t="shared" si="4"/>
        <v>,d.facility_id</v>
      </c>
    </row>
    <row r="17" spans="1:47" s="22" customFormat="1">
      <c r="A17" s="6"/>
      <c r="B17" s="14">
        <f t="shared" si="5"/>
        <v>4</v>
      </c>
      <c r="C17" s="15" t="s">
        <v>813</v>
      </c>
      <c r="D17" s="15" t="s">
        <v>814</v>
      </c>
      <c r="E17" s="17" t="s">
        <v>137</v>
      </c>
      <c r="F17" s="16" t="s">
        <v>183</v>
      </c>
      <c r="G17" s="17">
        <v>6</v>
      </c>
      <c r="H17" s="17" t="str">
        <f t="shared" si="6"/>
        <v>text</v>
      </c>
      <c r="I17" s="17">
        <f t="shared" si="7"/>
        <v>19</v>
      </c>
      <c r="J17" s="18"/>
      <c r="K17" s="21"/>
      <c r="L17" s="19" t="s">
        <v>137</v>
      </c>
      <c r="M17" s="20" t="s">
        <v>942</v>
      </c>
      <c r="P17" s="6"/>
      <c r="Q17" s="6"/>
      <c r="R17" s="6"/>
      <c r="S17" s="6" t="str">
        <f t="shared" si="8"/>
        <v>,seikyu_ym</v>
      </c>
      <c r="T17" s="6" t="str">
        <f t="shared" si="9"/>
        <v>TEXT</v>
      </c>
      <c r="U17" s="6" t="str">
        <f t="shared" si="10"/>
        <v/>
      </c>
      <c r="V17" s="6" t="str">
        <f t="shared" si="0"/>
        <v>NOT NULL</v>
      </c>
      <c r="W17" s="6" t="str">
        <f t="shared" si="1"/>
        <v>-- 請求年月</v>
      </c>
      <c r="X17" s="6"/>
      <c r="AF17" s="48"/>
      <c r="AG17" s="48"/>
      <c r="AH17" s="48"/>
      <c r="AK17" s="22" t="str">
        <f t="shared" si="2"/>
        <v>,seikyu_ym</v>
      </c>
      <c r="AP17" s="22" t="str">
        <f t="shared" si="3"/>
        <v>,d.seikyu_ym</v>
      </c>
      <c r="AU17" s="22" t="str">
        <f t="shared" si="4"/>
        <v>,d.seikyu_ym</v>
      </c>
    </row>
    <row r="18" spans="1:47" s="22" customFormat="1">
      <c r="A18" s="6"/>
      <c r="B18" s="14">
        <f>ROW()-13</f>
        <v>5</v>
      </c>
      <c r="C18" s="25" t="s">
        <v>417</v>
      </c>
      <c r="D18" s="25" t="s">
        <v>139</v>
      </c>
      <c r="E18" s="16" t="s">
        <v>137</v>
      </c>
      <c r="F18" s="16" t="s">
        <v>183</v>
      </c>
      <c r="G18" s="16">
        <v>6</v>
      </c>
      <c r="H18" s="17" t="str">
        <f t="shared" si="6"/>
        <v>text</v>
      </c>
      <c r="I18" s="17">
        <f t="shared" si="7"/>
        <v>19</v>
      </c>
      <c r="J18" s="26"/>
      <c r="K18" s="27"/>
      <c r="L18" s="28" t="s">
        <v>137</v>
      </c>
      <c r="M18" s="29" t="s">
        <v>1013</v>
      </c>
      <c r="P18" s="6"/>
      <c r="Q18" s="6"/>
      <c r="R18" s="6"/>
      <c r="S18" s="6" t="str">
        <f t="shared" si="8"/>
        <v>,shinryo_ym</v>
      </c>
      <c r="T18" s="6" t="str">
        <f t="shared" si="9"/>
        <v>TEXT</v>
      </c>
      <c r="U18" s="6" t="str">
        <f t="shared" si="10"/>
        <v/>
      </c>
      <c r="V18" s="6" t="str">
        <f t="shared" si="0"/>
        <v>NOT NULL</v>
      </c>
      <c r="W18" s="6" t="str">
        <f t="shared" si="1"/>
        <v>-- 診療年月</v>
      </c>
      <c r="X18" s="6"/>
      <c r="AF18" s="48"/>
      <c r="AG18" s="48"/>
      <c r="AH18" s="48"/>
      <c r="AK18" s="22" t="str">
        <f>IF(CHOOSE(MATCH(AK$11,$AF$11:$AH$11,0),$AF18,$AG18,$AH18)="〇",IF($B18&lt;&gt;1,",Null","Null"),IF($B18&lt;&gt;1,","&amp;$D18,$D18))</f>
        <v>,shinryo_ym</v>
      </c>
      <c r="AP18" s="22" t="str">
        <f t="shared" si="3"/>
        <v>,d.shinryo_ym</v>
      </c>
      <c r="AU18" s="22" t="str">
        <f t="shared" si="4"/>
        <v>,d.shinryo_ym</v>
      </c>
    </row>
    <row r="19" spans="1:47" s="22" customFormat="1">
      <c r="A19" s="6"/>
      <c r="B19" s="14">
        <f t="shared" si="5"/>
        <v>6</v>
      </c>
      <c r="C19" s="15" t="s">
        <v>483</v>
      </c>
      <c r="D19" s="15" t="s">
        <v>160</v>
      </c>
      <c r="E19" s="17"/>
      <c r="F19" s="16" t="s">
        <v>183</v>
      </c>
      <c r="G19" s="17">
        <v>3</v>
      </c>
      <c r="H19" s="17" t="str">
        <f t="shared" si="6"/>
        <v>text</v>
      </c>
      <c r="I19" s="17">
        <f t="shared" si="7"/>
        <v>10</v>
      </c>
      <c r="J19" s="18"/>
      <c r="K19" s="21" t="s">
        <v>944</v>
      </c>
      <c r="L19" s="19" t="s">
        <v>137</v>
      </c>
      <c r="M19" s="20" t="s">
        <v>945</v>
      </c>
      <c r="P19" s="6"/>
      <c r="Q19" s="6"/>
      <c r="R19" s="6"/>
      <c r="S19" s="6" t="str">
        <f t="shared" si="8"/>
        <v>,data_type</v>
      </c>
      <c r="T19" s="6" t="str">
        <f t="shared" si="9"/>
        <v>TEXT</v>
      </c>
      <c r="U19" s="6" t="str">
        <f t="shared" si="10"/>
        <v>default 'RCP'</v>
      </c>
      <c r="V19" s="6" t="str">
        <f t="shared" si="0"/>
        <v>NOT NULL</v>
      </c>
      <c r="W19" s="6" t="str">
        <f t="shared" si="1"/>
        <v>-- データ種別</v>
      </c>
      <c r="X19" s="6"/>
      <c r="AF19" s="48"/>
      <c r="AG19" s="48"/>
      <c r="AH19" s="48"/>
      <c r="AK19" s="22" t="str">
        <f t="shared" ref="AK19:AK27" si="11">IF(CHOOSE(MATCH(AK$11,$AF$11:$AH$11,0),$AF19,$AG19,$AH19)="〇",IF($B19&lt;&gt;1,",Null","Null"),IF($B19&lt;&gt;1,","&amp;$D19,$D19))</f>
        <v>,data_type</v>
      </c>
      <c r="AP19" s="22" t="str">
        <f t="shared" si="3"/>
        <v>,d.data_type</v>
      </c>
      <c r="AU19" s="22" t="str">
        <f t="shared" si="4"/>
        <v>,d.data_type</v>
      </c>
    </row>
    <row r="20" spans="1:47" s="22" customFormat="1">
      <c r="A20" s="6"/>
      <c r="B20" s="14">
        <f t="shared" si="5"/>
        <v>7</v>
      </c>
      <c r="C20" s="25" t="s">
        <v>815</v>
      </c>
      <c r="D20" s="25" t="s">
        <v>816</v>
      </c>
      <c r="E20" s="16" t="s">
        <v>137</v>
      </c>
      <c r="F20" s="16" t="s">
        <v>183</v>
      </c>
      <c r="G20" s="16">
        <v>1</v>
      </c>
      <c r="H20" s="17" t="str">
        <f t="shared" si="6"/>
        <v>text</v>
      </c>
      <c r="I20" s="17">
        <f t="shared" si="7"/>
        <v>4</v>
      </c>
      <c r="J20" s="26"/>
      <c r="K20" s="27"/>
      <c r="L20" s="28" t="s">
        <v>137</v>
      </c>
      <c r="M20" s="29" t="s">
        <v>946</v>
      </c>
      <c r="P20" s="6"/>
      <c r="Q20" s="6"/>
      <c r="R20" s="6"/>
      <c r="S20" s="6" t="str">
        <f t="shared" si="8"/>
        <v>,shinsa_kikan</v>
      </c>
      <c r="T20" s="6" t="str">
        <f t="shared" si="9"/>
        <v>TEXT</v>
      </c>
      <c r="U20" s="6" t="str">
        <f t="shared" si="10"/>
        <v/>
      </c>
      <c r="V20" s="6" t="str">
        <f t="shared" si="0"/>
        <v>NOT NULL</v>
      </c>
      <c r="W20" s="6" t="str">
        <f t="shared" si="1"/>
        <v>-- 審査支払機関</v>
      </c>
      <c r="X20" s="6"/>
      <c r="AF20" s="48"/>
      <c r="AG20" s="48"/>
      <c r="AH20" s="48"/>
      <c r="AK20" s="22" t="str">
        <f t="shared" si="11"/>
        <v>,shinsa_kikan</v>
      </c>
      <c r="AP20" s="22" t="str">
        <f t="shared" si="3"/>
        <v>,d.shinsa_kikan</v>
      </c>
      <c r="AU20" s="22" t="str">
        <f t="shared" si="4"/>
        <v>,d.shinsa_kikan</v>
      </c>
    </row>
    <row r="21" spans="1:47" s="22" customFormat="1">
      <c r="A21" s="6"/>
      <c r="B21" s="14">
        <f t="shared" si="5"/>
        <v>8</v>
      </c>
      <c r="C21" s="15" t="s">
        <v>817</v>
      </c>
      <c r="D21" s="15" t="s">
        <v>818</v>
      </c>
      <c r="E21" s="17"/>
      <c r="F21" s="16" t="s">
        <v>183</v>
      </c>
      <c r="G21" s="17">
        <v>2</v>
      </c>
      <c r="H21" s="17" t="str">
        <f t="shared" si="6"/>
        <v>text</v>
      </c>
      <c r="I21" s="17">
        <f t="shared" si="7"/>
        <v>7</v>
      </c>
      <c r="J21" s="18"/>
      <c r="K21" s="21" t="s">
        <v>1044</v>
      </c>
      <c r="L21" s="19" t="s">
        <v>137</v>
      </c>
      <c r="M21" s="20" t="s">
        <v>1045</v>
      </c>
      <c r="P21" s="6"/>
      <c r="Q21" s="6"/>
      <c r="R21" s="6"/>
      <c r="S21" s="6" t="str">
        <f t="shared" si="8"/>
        <v>,record_shikibetsu</v>
      </c>
      <c r="T21" s="6" t="str">
        <f t="shared" si="9"/>
        <v>TEXT</v>
      </c>
      <c r="U21" s="6" t="str">
        <f t="shared" si="10"/>
        <v>default 'IY'</v>
      </c>
      <c r="V21" s="6" t="str">
        <f t="shared" si="0"/>
        <v>NOT NULL</v>
      </c>
      <c r="W21" s="6" t="str">
        <f t="shared" si="1"/>
        <v>-- レコード識別情報</v>
      </c>
      <c r="X21" s="6"/>
      <c r="AF21" s="48"/>
      <c r="AG21" s="48"/>
      <c r="AH21" s="48"/>
      <c r="AK21" s="22" t="str">
        <f t="shared" si="11"/>
        <v>,record_shikibetsu</v>
      </c>
      <c r="AP21" s="22" t="str">
        <f t="shared" si="3"/>
        <v>,d.record_shikibetsu</v>
      </c>
      <c r="AU21" s="22" t="str">
        <f t="shared" si="4"/>
        <v>,d.record_shikibetsu</v>
      </c>
    </row>
    <row r="22" spans="1:47" s="22" customFormat="1">
      <c r="A22" s="6"/>
      <c r="B22" s="14">
        <f>ROW()-13</f>
        <v>9</v>
      </c>
      <c r="C22" s="25" t="s">
        <v>819</v>
      </c>
      <c r="D22" s="25" t="s">
        <v>820</v>
      </c>
      <c r="E22" s="16" t="s">
        <v>137</v>
      </c>
      <c r="F22" s="16" t="s">
        <v>129</v>
      </c>
      <c r="G22" s="16">
        <v>6</v>
      </c>
      <c r="H22" s="17" t="str">
        <f t="shared" si="6"/>
        <v>integer</v>
      </c>
      <c r="I22" s="17">
        <f t="shared" si="7"/>
        <v>4</v>
      </c>
      <c r="J22" s="26"/>
      <c r="K22" s="27"/>
      <c r="L22" s="28" t="s">
        <v>137</v>
      </c>
      <c r="M22" s="29" t="s">
        <v>949</v>
      </c>
      <c r="P22" s="6"/>
      <c r="Q22" s="6"/>
      <c r="R22" s="6"/>
      <c r="S22" s="6" t="str">
        <f t="shared" si="8"/>
        <v>,receipt_no</v>
      </c>
      <c r="T22" s="6" t="str">
        <f t="shared" si="9"/>
        <v>INTEGER</v>
      </c>
      <c r="U22" s="6" t="str">
        <f t="shared" si="10"/>
        <v/>
      </c>
      <c r="V22" s="6" t="str">
        <f t="shared" si="0"/>
        <v>NOT NULL</v>
      </c>
      <c r="W22" s="6" t="str">
        <f t="shared" si="1"/>
        <v>-- レセプト番号</v>
      </c>
      <c r="X22" s="6"/>
      <c r="AF22" s="48"/>
      <c r="AG22" s="48"/>
      <c r="AH22" s="48"/>
      <c r="AK22" s="22" t="str">
        <f t="shared" si="11"/>
        <v>,receipt_no</v>
      </c>
      <c r="AP22" s="22" t="str">
        <f t="shared" si="3"/>
        <v>,d.receipt_no</v>
      </c>
      <c r="AU22" s="22" t="str">
        <f t="shared" si="4"/>
        <v>,d.receipt_no</v>
      </c>
    </row>
    <row r="23" spans="1:47" s="22" customFormat="1" ht="34.799999999999997">
      <c r="A23" s="6"/>
      <c r="B23" s="14">
        <f t="shared" si="5"/>
        <v>10</v>
      </c>
      <c r="C23" s="15" t="s">
        <v>821</v>
      </c>
      <c r="D23" s="15" t="s">
        <v>822</v>
      </c>
      <c r="E23" s="17" t="s">
        <v>137</v>
      </c>
      <c r="F23" s="16" t="s">
        <v>129</v>
      </c>
      <c r="G23" s="17">
        <v>10</v>
      </c>
      <c r="H23" s="17" t="str">
        <f t="shared" si="6"/>
        <v>integer</v>
      </c>
      <c r="I23" s="17">
        <f t="shared" si="7"/>
        <v>4</v>
      </c>
      <c r="J23" s="18"/>
      <c r="K23" s="21"/>
      <c r="L23" s="19" t="s">
        <v>137</v>
      </c>
      <c r="M23" s="20" t="s">
        <v>1016</v>
      </c>
      <c r="P23" s="6"/>
      <c r="Q23" s="6"/>
      <c r="R23" s="6"/>
      <c r="S23" s="6" t="str">
        <f t="shared" si="8"/>
        <v>,gyo_no</v>
      </c>
      <c r="T23" s="6" t="str">
        <f t="shared" si="9"/>
        <v>INTEGER</v>
      </c>
      <c r="U23" s="6" t="str">
        <f t="shared" si="10"/>
        <v/>
      </c>
      <c r="V23" s="6" t="str">
        <f t="shared" si="0"/>
        <v>NOT NULL</v>
      </c>
      <c r="W23" s="6" t="str">
        <f t="shared" si="1"/>
        <v>-- 行番号</v>
      </c>
      <c r="X23" s="6"/>
      <c r="AF23" s="48"/>
      <c r="AG23" s="48"/>
      <c r="AH23" s="48"/>
      <c r="AK23" s="22" t="str">
        <f t="shared" si="11"/>
        <v>,gyo_no</v>
      </c>
      <c r="AP23" s="22" t="str">
        <f t="shared" si="3"/>
        <v>,d.gyo_no</v>
      </c>
      <c r="AU23" s="22" t="str">
        <f t="shared" si="4"/>
        <v>,d.gyo_no</v>
      </c>
    </row>
    <row r="24" spans="1:47" s="22" customFormat="1">
      <c r="A24" s="6"/>
      <c r="B24" s="14">
        <f t="shared" si="5"/>
        <v>11</v>
      </c>
      <c r="C24" s="25" t="s">
        <v>823</v>
      </c>
      <c r="D24" s="25" t="s">
        <v>824</v>
      </c>
      <c r="E24" s="16"/>
      <c r="F24" s="16" t="s">
        <v>183</v>
      </c>
      <c r="G24" s="16">
        <v>20</v>
      </c>
      <c r="H24" s="17" t="str">
        <f t="shared" si="6"/>
        <v>text</v>
      </c>
      <c r="I24" s="17">
        <f t="shared" si="7"/>
        <v>61</v>
      </c>
      <c r="J24" s="26"/>
      <c r="K24" s="27"/>
      <c r="L24" s="28"/>
      <c r="M24" s="29" t="s">
        <v>951</v>
      </c>
      <c r="P24" s="6"/>
      <c r="Q24" s="6"/>
      <c r="R24" s="6"/>
      <c r="S24" s="6" t="str">
        <f t="shared" si="8"/>
        <v>,karute_no</v>
      </c>
      <c r="T24" s="6" t="str">
        <f t="shared" si="9"/>
        <v>TEXT</v>
      </c>
      <c r="U24" s="6" t="str">
        <f t="shared" si="10"/>
        <v/>
      </c>
      <c r="V24" s="6" t="str">
        <f t="shared" si="0"/>
        <v/>
      </c>
      <c r="W24" s="6" t="str">
        <f t="shared" si="1"/>
        <v>-- カルテ番号等</v>
      </c>
      <c r="X24" s="6"/>
      <c r="AF24" s="48"/>
      <c r="AG24" s="48"/>
      <c r="AH24" s="48"/>
      <c r="AK24" s="22" t="str">
        <f t="shared" si="11"/>
        <v>,karute_no</v>
      </c>
      <c r="AP24" s="22" t="str">
        <f t="shared" si="3"/>
        <v>,d.karute_no</v>
      </c>
      <c r="AU24" s="22" t="str">
        <f t="shared" si="4"/>
        <v>,d.karute_no</v>
      </c>
    </row>
    <row r="25" spans="1:47" s="22" customFormat="1" ht="34.799999999999997">
      <c r="A25" s="6"/>
      <c r="B25" s="14">
        <f t="shared" si="5"/>
        <v>12</v>
      </c>
      <c r="C25" s="15" t="s">
        <v>1091</v>
      </c>
      <c r="D25" s="15" t="s">
        <v>1092</v>
      </c>
      <c r="E25" s="17"/>
      <c r="F25" s="16" t="s">
        <v>183</v>
      </c>
      <c r="G25" s="17">
        <v>1</v>
      </c>
      <c r="H25" s="17" t="str">
        <f t="shared" ref="H25" si="12">IF(F25="フラグ","boolean",IF(F25="文字列","text",IF(F25="整数","integer",IF(F25="実数","numeric",""))))</f>
        <v>text</v>
      </c>
      <c r="I25" s="17">
        <f t="shared" ref="I25" si="13">IF(H25="boolean",1,IF(H25="text",IF(G25&lt;=126,1+(G25*3),4+(G25*3)),IF(H25="integer",4,IF(H25="numeric",3+CEILING(G25/4*2,2),0))))</f>
        <v>4</v>
      </c>
      <c r="J25" s="18"/>
      <c r="K25" s="21"/>
      <c r="L25" s="19"/>
      <c r="M25" s="49" t="s">
        <v>1686</v>
      </c>
      <c r="P25" s="6"/>
      <c r="Q25" s="6"/>
      <c r="R25" s="6"/>
      <c r="S25" s="6" t="str">
        <f t="shared" ref="S25" si="14">IF(B25&lt;&gt;1,","&amp;D25,D25)</f>
        <v>,receipt_sokatsu_kubun</v>
      </c>
      <c r="T25" s="6" t="str">
        <f t="shared" ref="T25" si="15">UPPER(H25)</f>
        <v>TEXT</v>
      </c>
      <c r="U25" s="6" t="str">
        <f t="shared" ref="U25" si="16">IF(K25&lt;&gt;"","default "&amp;IF(H25="text","'"&amp;K25&amp;"'",K25),"")</f>
        <v/>
      </c>
      <c r="V25" s="6" t="str">
        <f t="shared" ref="V25" si="17">IF(L25="○","NOT NULL","")</f>
        <v/>
      </c>
      <c r="W25" s="6" t="str">
        <f t="shared" ref="W25" si="18">"-- "&amp;C25</f>
        <v>-- レセプト総括区分</v>
      </c>
      <c r="X25" s="6"/>
      <c r="AF25" s="48"/>
      <c r="AG25" s="48"/>
      <c r="AH25" s="48"/>
      <c r="AK25" s="22" t="str">
        <f t="shared" si="11"/>
        <v>,receipt_sokatsu_kubun</v>
      </c>
      <c r="AP25" s="22" t="str">
        <f t="shared" si="3"/>
        <v>,d.receipt_sokatsu_kubun</v>
      </c>
      <c r="AU25" s="22" t="str">
        <f t="shared" si="4"/>
        <v>,d.receipt_sokatsu_kubun</v>
      </c>
    </row>
    <row r="26" spans="1:47" s="22" customFormat="1">
      <c r="A26" s="6"/>
      <c r="B26" s="14">
        <f t="shared" si="5"/>
        <v>13</v>
      </c>
      <c r="C26" s="15" t="s">
        <v>1676</v>
      </c>
      <c r="D26" s="15" t="s">
        <v>1680</v>
      </c>
      <c r="E26" s="17" t="s">
        <v>137</v>
      </c>
      <c r="F26" s="16" t="s">
        <v>183</v>
      </c>
      <c r="G26" s="17">
        <v>8</v>
      </c>
      <c r="H26" s="17" t="str">
        <f t="shared" si="6"/>
        <v>text</v>
      </c>
      <c r="I26" s="17">
        <f t="shared" si="7"/>
        <v>25</v>
      </c>
      <c r="J26" s="18"/>
      <c r="K26" s="21"/>
      <c r="L26" s="19" t="s">
        <v>137</v>
      </c>
      <c r="M26" s="20" t="s">
        <v>1679</v>
      </c>
      <c r="P26" s="6"/>
      <c r="Q26" s="6"/>
      <c r="R26" s="6"/>
      <c r="S26" s="6" t="str">
        <f t="shared" si="8"/>
        <v>,santei_ymd</v>
      </c>
      <c r="T26" s="6" t="str">
        <f t="shared" si="9"/>
        <v>TEXT</v>
      </c>
      <c r="U26" s="6" t="str">
        <f t="shared" si="10"/>
        <v/>
      </c>
      <c r="V26" s="6" t="str">
        <f t="shared" si="0"/>
        <v>NOT NULL</v>
      </c>
      <c r="W26" s="6" t="str">
        <f t="shared" si="1"/>
        <v>-- 算定日</v>
      </c>
      <c r="X26" s="6"/>
      <c r="AF26" s="48"/>
      <c r="AG26" s="48"/>
      <c r="AH26" s="48"/>
      <c r="AK26" s="22" t="str">
        <f t="shared" si="11"/>
        <v>,santei_ymd</v>
      </c>
      <c r="AP26" s="22" t="str">
        <f t="shared" si="3"/>
        <v>,d.santei_ymd</v>
      </c>
      <c r="AU26" s="22" t="str">
        <f>",left (d."&amp;$AN35&amp;", 6) || right (d."&amp;$AN38&amp;", 2) as santei_ymd"</f>
        <v>,left (d.shinsa_kikan, 6) || right (d.santei_ymd, 2) as santei_ymd</v>
      </c>
    </row>
    <row r="27" spans="1:47" s="22" customFormat="1" ht="18.75" customHeight="1" thickBot="1">
      <c r="A27" s="6"/>
      <c r="B27" s="30">
        <f>ROW()-13</f>
        <v>14</v>
      </c>
      <c r="C27" s="31" t="s">
        <v>1678</v>
      </c>
      <c r="D27" s="31" t="s">
        <v>1031</v>
      </c>
      <c r="E27" s="23"/>
      <c r="F27" s="23" t="s">
        <v>129</v>
      </c>
      <c r="G27" s="23">
        <v>3</v>
      </c>
      <c r="H27" s="23" t="str">
        <f t="shared" si="6"/>
        <v>integer</v>
      </c>
      <c r="I27" s="23">
        <f t="shared" si="7"/>
        <v>4</v>
      </c>
      <c r="J27" s="32"/>
      <c r="K27" s="33"/>
      <c r="L27" s="34"/>
      <c r="M27" s="35"/>
      <c r="P27" s="6"/>
      <c r="Q27" s="6"/>
      <c r="R27" s="6"/>
      <c r="S27" s="6" t="str">
        <f t="shared" si="8"/>
        <v>,times</v>
      </c>
      <c r="T27" s="6" t="str">
        <f t="shared" si="9"/>
        <v>INTEGER</v>
      </c>
      <c r="U27" s="6" t="str">
        <f t="shared" si="10"/>
        <v/>
      </c>
      <c r="V27" s="6" t="str">
        <f t="shared" si="0"/>
        <v/>
      </c>
      <c r="W27" s="6" t="str">
        <f t="shared" si="1"/>
        <v>-- 回数</v>
      </c>
      <c r="X27" s="6"/>
      <c r="AF27" s="48"/>
      <c r="AG27" s="48"/>
      <c r="AH27" s="48"/>
      <c r="AK27" s="22" t="str">
        <f t="shared" si="11"/>
        <v>,times</v>
      </c>
      <c r="AP27" s="22" t="str">
        <f t="shared" si="3"/>
        <v>,d.times</v>
      </c>
      <c r="AU27" s="22" t="str">
        <f>IF(CHOOSE(MATCH(AU$11,$AF$11:$AH$11,0),$AF27,$AG27,$AH27)="〇",IF($B27&lt;&gt;1,",Null","Null"),IF($B27&lt;&gt;1,","&amp;"d."&amp;$D27,"d."&amp;$D27))</f>
        <v>,d.times</v>
      </c>
    </row>
    <row r="28" spans="1:47">
      <c r="P28" s="22"/>
      <c r="R28" s="6" t="s">
        <v>175</v>
      </c>
      <c r="Y28" s="22"/>
      <c r="Z28" s="22"/>
      <c r="AA28" s="22"/>
      <c r="AB28" s="22"/>
      <c r="AJ28" s="6" t="s">
        <v>476</v>
      </c>
      <c r="AO28" s="6" t="s">
        <v>476</v>
      </c>
      <c r="AT28" s="6" t="s">
        <v>476</v>
      </c>
    </row>
    <row r="29" spans="1:47">
      <c r="A29" s="22"/>
      <c r="P29" s="22"/>
      <c r="Y29" s="22"/>
      <c r="Z29" s="22"/>
      <c r="AA29" s="22"/>
      <c r="AB29" s="22"/>
      <c r="AK29" s="6" t="str">
        <f>AK$11&amp;"."&amp;SUBSTITUTE($D$8,"merge","dwh")</f>
        <v>milscm2.dwh_receiptd_iy_day</v>
      </c>
      <c r="AP29" s="6" t="str">
        <f>"(select * from "&amp;$AP$11&amp;"."&amp;SUBSTITUTE($D$8,"merge","dwh")&amp;" where facility_id = '%(facility_id)s') d "</f>
        <v xml:space="preserve">(select * from milscm22.dwh_receiptd_iy_day where facility_id = '%(facility_id)s') d </v>
      </c>
      <c r="AU29" s="6" t="str">
        <f>"(select * from "&amp;$AU$11&amp;"."&amp;SUBSTITUTE($D$8,"merge","dwh")&amp;" where facility_id = '%(facility_id)s') d "</f>
        <v xml:space="preserve">(select * from milscm12.dwh_receiptd_iy_day where facility_id = '%(facility_id)s') d </v>
      </c>
    </row>
    <row r="30" spans="1:47">
      <c r="A30" s="22"/>
      <c r="P30" s="22"/>
      <c r="Y30" s="22"/>
      <c r="Z30" s="22"/>
      <c r="AA30" s="22"/>
      <c r="AB30" s="22"/>
      <c r="AJ30" s="6" t="s">
        <v>2006</v>
      </c>
      <c r="AO30" s="6" t="s">
        <v>2006</v>
      </c>
      <c r="AT30" s="6" t="s">
        <v>2006</v>
      </c>
    </row>
    <row r="31" spans="1:47">
      <c r="A31" s="22"/>
      <c r="P31" s="22"/>
      <c r="Y31" s="22"/>
      <c r="Z31" s="22"/>
      <c r="AA31" s="22"/>
      <c r="AB31" s="22"/>
      <c r="AI31" s="6" t="s">
        <v>138</v>
      </c>
      <c r="AK31" s="6" t="str">
        <f>$AI31&amp;" = '%(facility_id)s'"</f>
        <v>facility_id = '%(facility_id)s'</v>
      </c>
      <c r="AP31" s="6" t="str">
        <f>"not exists ( select 1 from (select * from "&amp;"milscm4."&amp;$D$8&amp;" where facility_id = '%(facility_id)s') m where"</f>
        <v>not exists ( select 1 from (select * from milscm4.merge_receiptd_iy_day where facility_id = '%(facility_id)s') m where</v>
      </c>
      <c r="AU31" s="6" t="str">
        <f>"not exists ( select 1 from (select * from "&amp;"milscm4."&amp;$D$8&amp;" where facility_id = '%(facility_id)s') m where"</f>
        <v>not exists ( select 1 from (select * from milscm4.merge_receiptd_iy_day where facility_id = '%(facility_id)s') m where</v>
      </c>
    </row>
    <row r="32" spans="1:47">
      <c r="A32" s="22"/>
      <c r="P32" s="22"/>
      <c r="Y32" s="22"/>
      <c r="Z32" s="22"/>
      <c r="AA32" s="22"/>
      <c r="AB32" s="22"/>
      <c r="AJ32" s="6" t="s">
        <v>2007</v>
      </c>
      <c r="AN32" s="6" t="s">
        <v>138</v>
      </c>
      <c r="AP32" s="6" t="str">
        <f>"d."&amp;$AN32&amp;"=m."&amp;$AN32</f>
        <v>d.facility_id=m.facility_id</v>
      </c>
      <c r="AU32" s="6" t="str">
        <f>"d."&amp;$AN32&amp;"=m."&amp;$AN32</f>
        <v>d.facility_id=m.facility_id</v>
      </c>
    </row>
    <row r="33" spans="1:47">
      <c r="A33" s="22"/>
      <c r="P33" s="22"/>
      <c r="Y33" s="22"/>
      <c r="Z33" s="22"/>
      <c r="AA33" s="22"/>
      <c r="AB33" s="22"/>
      <c r="AN33" s="6" t="s">
        <v>814</v>
      </c>
      <c r="AP33" s="6" t="str">
        <f t="shared" ref="AP33:AP38" si="19">"and d."&amp;$AN33&amp;"=m."&amp;$AN33</f>
        <v>and d.seikyu_ym=m.seikyu_ym</v>
      </c>
      <c r="AU33" s="6" t="str">
        <f>"and d."&amp;$AN33&amp;"=m."&amp;$AN33</f>
        <v>and d.seikyu_ym=m.seikyu_ym</v>
      </c>
    </row>
    <row r="34" spans="1:47">
      <c r="P34" s="22"/>
      <c r="Y34" s="22"/>
      <c r="Z34" s="22"/>
      <c r="AA34" s="22"/>
      <c r="AB34" s="22"/>
      <c r="AN34" s="6" t="s">
        <v>139</v>
      </c>
      <c r="AP34" s="6" t="str">
        <f t="shared" si="19"/>
        <v>and d.shinryo_ym=m.shinryo_ym</v>
      </c>
      <c r="AU34" s="6" t="str">
        <f>"and d."&amp;$AN34&amp;"=m."&amp;$AN34</f>
        <v>and d.shinryo_ym=m.shinryo_ym</v>
      </c>
    </row>
    <row r="35" spans="1:47">
      <c r="P35" s="22"/>
      <c r="Y35" s="22"/>
      <c r="Z35" s="22"/>
      <c r="AA35" s="22"/>
      <c r="AB35" s="22"/>
      <c r="AN35" s="6" t="s">
        <v>816</v>
      </c>
      <c r="AP35" s="6" t="str">
        <f t="shared" si="19"/>
        <v>and d.shinsa_kikan=m.shinsa_kikan</v>
      </c>
      <c r="AU35" s="6" t="str">
        <f>"and d."&amp;$AN35&amp;"=m."&amp;$AN35</f>
        <v>and d.shinsa_kikan=m.shinsa_kikan</v>
      </c>
    </row>
    <row r="36" spans="1:47">
      <c r="P36" s="22"/>
      <c r="Y36" s="22"/>
      <c r="Z36" s="22"/>
      <c r="AA36" s="22"/>
      <c r="AB36" s="22"/>
      <c r="AN36" s="6" t="s">
        <v>820</v>
      </c>
      <c r="AP36" s="6" t="str">
        <f t="shared" si="19"/>
        <v>and d.receipt_no=m.receipt_no</v>
      </c>
      <c r="AU36" s="6" t="str">
        <f>"and d."&amp;$AN36&amp;"=m."&amp;$AN36</f>
        <v>and d.receipt_no=m.receipt_no</v>
      </c>
    </row>
    <row r="37" spans="1:47">
      <c r="P37" s="22"/>
      <c r="Y37" s="22"/>
      <c r="Z37" s="22"/>
      <c r="AA37" s="22"/>
      <c r="AB37" s="22"/>
      <c r="AN37" s="6" t="s">
        <v>822</v>
      </c>
      <c r="AP37" s="6" t="str">
        <f t="shared" si="19"/>
        <v>and d.gyo_no=m.gyo_no</v>
      </c>
      <c r="AU37" s="6" t="str">
        <f>"and d."&amp;$AN37&amp;"=m."&amp;$AN37</f>
        <v>and d.gyo_no=m.gyo_no</v>
      </c>
    </row>
    <row r="38" spans="1:47">
      <c r="P38" s="22"/>
      <c r="Y38" s="22"/>
      <c r="Z38" s="22"/>
      <c r="AA38" s="22"/>
      <c r="AB38" s="22"/>
      <c r="AN38" s="6" t="s">
        <v>1677</v>
      </c>
      <c r="AP38" s="6" t="str">
        <f t="shared" si="19"/>
        <v>and d.santei_ymd=m.santei_ymd</v>
      </c>
      <c r="AU38" s="6" t="str">
        <f>"and left (d."&amp;$AN34&amp;", 6) || right (d."&amp;$AN38&amp;", 2) = m."&amp;AN38</f>
        <v>and left (d.shinryo_ym, 6) || right (d.santei_ymd, 2) = m.santei_ymd</v>
      </c>
    </row>
    <row r="39" spans="1:47">
      <c r="P39" s="22"/>
      <c r="Y39" s="22"/>
      <c r="Z39" s="22"/>
      <c r="AA39" s="22"/>
      <c r="AB39" s="22"/>
      <c r="AO39" s="6" t="s">
        <v>175</v>
      </c>
      <c r="AT39" s="6" t="s">
        <v>175</v>
      </c>
    </row>
    <row r="40" spans="1:47">
      <c r="P40" s="22"/>
      <c r="Y40" s="22"/>
      <c r="Z40" s="22"/>
      <c r="AA40" s="22"/>
      <c r="AB40" s="22"/>
    </row>
    <row r="41" spans="1:47">
      <c r="P41" s="22"/>
      <c r="Y41" s="22"/>
      <c r="Z41" s="22"/>
      <c r="AA41" s="22"/>
      <c r="AB41" s="22"/>
    </row>
    <row r="42" spans="1:47">
      <c r="P42" s="22"/>
      <c r="Y42" s="22"/>
      <c r="Z42" s="22"/>
      <c r="AA42" s="22"/>
      <c r="AB42" s="22"/>
    </row>
    <row r="43" spans="1:47">
      <c r="P43" s="22"/>
      <c r="Y43" s="22"/>
      <c r="Z43" s="22"/>
      <c r="AA43" s="22"/>
      <c r="AB43"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U64"/>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milscm4.merge_receiptd_tr</v>
      </c>
    </row>
    <row r="3" spans="1:47" ht="18" thickBot="1">
      <c r="B3" s="9"/>
      <c r="C3" s="9"/>
      <c r="D3" s="9"/>
      <c r="E3" s="9"/>
      <c r="F3" s="9"/>
      <c r="G3" s="9"/>
      <c r="H3" s="9"/>
      <c r="I3" s="9"/>
      <c r="J3" s="9"/>
      <c r="K3" s="9"/>
      <c r="L3" s="9"/>
      <c r="M3" s="10"/>
      <c r="N3" s="9"/>
      <c r="Q3" s="6" t="str">
        <f>"ADD CONSTRAINT "&amp;D$8&amp;"_pkey"</f>
        <v>ADD CONSTRAINT merge_receiptd_tr_pkey</v>
      </c>
    </row>
    <row r="4" spans="1:47">
      <c r="B4" s="177" t="s">
        <v>133</v>
      </c>
      <c r="C4" s="178"/>
      <c r="D4" s="179" t="str">
        <f>VLOOKUP(D7,エンティティ一覧!A1:'エンティティ一覧'!AQ10060,13,FALSE)</f>
        <v>ENT_C3_24</v>
      </c>
      <c r="E4" s="180"/>
      <c r="F4" s="180"/>
      <c r="G4" s="180"/>
      <c r="H4" s="180"/>
      <c r="I4" s="180"/>
      <c r="J4" s="180"/>
      <c r="K4" s="180"/>
      <c r="L4" s="180"/>
      <c r="M4" s="181"/>
      <c r="R4" s="6" t="s">
        <v>176</v>
      </c>
    </row>
    <row r="5" spans="1:47">
      <c r="B5" s="161" t="s">
        <v>112</v>
      </c>
      <c r="C5" s="162"/>
      <c r="D5" s="163" t="str">
        <f>VLOOKUP(D7,エンティティ一覧!A1:'エンティティ一覧'!AQ10060,2,FALSE)</f>
        <v>SA_C3</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結合テーブル_DPCレセプト</v>
      </c>
      <c r="E6" s="164"/>
      <c r="F6" s="164"/>
      <c r="G6" s="164"/>
      <c r="H6" s="164"/>
      <c r="I6" s="164"/>
      <c r="J6" s="164"/>
      <c r="K6" s="164"/>
      <c r="L6" s="164"/>
      <c r="M6" s="165"/>
      <c r="T6" s="6" t="s">
        <v>962</v>
      </c>
    </row>
    <row r="7" spans="1:47">
      <c r="B7" s="161" t="s">
        <v>114</v>
      </c>
      <c r="C7" s="162"/>
      <c r="D7" s="163" t="s">
        <v>1123</v>
      </c>
      <c r="E7" s="164"/>
      <c r="F7" s="164"/>
      <c r="G7" s="164"/>
      <c r="H7" s="164"/>
      <c r="I7" s="164"/>
      <c r="J7" s="164"/>
      <c r="K7" s="164"/>
      <c r="L7" s="164"/>
      <c r="M7" s="165"/>
      <c r="T7" s="6" t="s">
        <v>963</v>
      </c>
    </row>
    <row r="8" spans="1:47">
      <c r="B8" s="161" t="s">
        <v>115</v>
      </c>
      <c r="C8" s="162"/>
      <c r="D8" s="163" t="s">
        <v>1124</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二次利用DBのDPCレセプト_臓器提供者レセプト情報レコードテーブルについて、バックアップスキーマを含めて結合する。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milscm4.merge_receiptd_tr OWNER TO pgappl11;</v>
      </c>
    </row>
    <row r="10" spans="1:47">
      <c r="B10" s="11"/>
      <c r="C10" s="11"/>
      <c r="D10" s="9"/>
      <c r="E10" s="9"/>
      <c r="F10" s="9"/>
      <c r="G10" s="9"/>
      <c r="H10" s="9"/>
      <c r="I10" s="9"/>
      <c r="J10" s="9"/>
      <c r="K10" s="9"/>
      <c r="L10" s="9"/>
      <c r="M10" s="10"/>
      <c r="N10" s="9"/>
      <c r="P10" s="6" t="str">
        <f>"GRANT ALL ON TABLE milscm4."&amp;D$8&amp;" TO pgappl11;"</f>
        <v>GRANT ALL ON TABLE milscm4.merge_receiptd_tr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milscm4.merge_receiptd_tr</v>
      </c>
      <c r="AF12" s="156" t="s">
        <v>480</v>
      </c>
      <c r="AG12" s="156"/>
      <c r="AH12" s="156"/>
      <c r="AJ12" s="6" t="str">
        <f>"INSERT INTO milscm4."&amp;$D$8</f>
        <v>INSERT INTO milscm4.merge_receiptd_tr</v>
      </c>
      <c r="AO12" s="6" t="str">
        <f>"INSERT INTO milscm4."&amp;$D$8</f>
        <v>INSERT INTO milscm4.merge_receiptd_tr</v>
      </c>
      <c r="AT12" s="6" t="str">
        <f>"INSERT INTO milscm4."&amp;$D$8</f>
        <v>INSERT INTO milscm4.merge_receiptd_tr</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49" si="0">IF(L14="○","NOT NULL","")</f>
        <v>NOT NULL</v>
      </c>
      <c r="W14" s="6" t="str">
        <f t="shared" ref="W14:W49" si="1">"-- "&amp;C14</f>
        <v>-- 取込年月</v>
      </c>
      <c r="X14" s="6"/>
      <c r="AF14" s="42"/>
      <c r="AG14" s="42"/>
      <c r="AH14" s="42"/>
      <c r="AK14" s="22" t="str">
        <f t="shared" ref="AK14:AK17" si="2">IF(CHOOSE(MATCH(AK$11,$AF$11:$AH$11,0),$AF14,$AG14,$AH14)="〇",IF($B14&lt;&gt;1,",Null","Null"),IF($B14&lt;&gt;1,","&amp;$D14,$D14))</f>
        <v>torikomi_ym</v>
      </c>
      <c r="AP14" s="22" t="str">
        <f t="shared" ref="AP14:AP49" si="3">IF(CHOOSE(MATCH(AP$11,$AF$11:$AH$11,0),$AF14,$AG14,$AH14)="〇",IF($B14&lt;&gt;1,",Null","Null"),IF($B14&lt;&gt;1,","&amp;"d."&amp;$D14,"d."&amp;$D14))</f>
        <v>d.torikomi_ym</v>
      </c>
      <c r="AU14" s="22" t="str">
        <f t="shared" ref="AU14:AU49" si="4">IF(CHOOSE(MATCH(AU$11,$AF$11:$AH$11,0),$AF14,$AG14,$AH14)="〇",IF($B14&lt;&gt;1,",Null","Null"),IF($B14&lt;&gt;1,","&amp;"d."&amp;$D14,"d."&amp;$D14))</f>
        <v>d.torikomi_ym</v>
      </c>
    </row>
    <row r="15" spans="1:47" s="22" customFormat="1">
      <c r="A15" s="6"/>
      <c r="B15" s="14">
        <f t="shared" ref="B15:B47" si="5">ROW()-13</f>
        <v>2</v>
      </c>
      <c r="C15" s="15" t="s">
        <v>162</v>
      </c>
      <c r="D15" s="15" t="s">
        <v>136</v>
      </c>
      <c r="E15" s="17"/>
      <c r="F15" s="16" t="s">
        <v>129</v>
      </c>
      <c r="G15" s="17">
        <v>10</v>
      </c>
      <c r="H15" s="17" t="str">
        <f t="shared" ref="H15:H49" si="6">IF(F15="フラグ","boolean",IF(F15="文字列","text",IF(F15="整数","integer",IF(F15="実数","numeric",""))))</f>
        <v>integer</v>
      </c>
      <c r="I15" s="17">
        <f t="shared" ref="I15:I49" si="7">IF(H15="boolean",1,IF(H15="text",IF(G15&lt;=126,1+(G15*3),4+(G15*3)),IF(H15="integer",4,IF(H15="numeric",3+CEILING(G15/4*2,2),0))))</f>
        <v>4</v>
      </c>
      <c r="J15" s="18"/>
      <c r="K15" s="21"/>
      <c r="L15" s="19"/>
      <c r="M15" s="20" t="s">
        <v>415</v>
      </c>
      <c r="P15" s="6"/>
      <c r="Q15" s="6"/>
      <c r="R15" s="6"/>
      <c r="S15" s="6" t="str">
        <f t="shared" ref="S15:S49" si="8">IF(B15&lt;&gt;1,","&amp;D15,D15)</f>
        <v>,mil_karute_id</v>
      </c>
      <c r="T15" s="6" t="str">
        <f t="shared" ref="T15:T49" si="9">UPPER(H15)</f>
        <v>INTEGER</v>
      </c>
      <c r="U15" s="6" t="str">
        <f t="shared" ref="U15:U49" si="10">IF(K15&lt;&gt;"","default "&amp;IF(H15="text","'"&amp;K15&amp;"'",K15),"")</f>
        <v/>
      </c>
      <c r="V15" s="6" t="str">
        <f t="shared" si="0"/>
        <v/>
      </c>
      <c r="W15" s="6" t="str">
        <f t="shared" si="1"/>
        <v>-- 千年カルテID</v>
      </c>
      <c r="X15" s="6"/>
      <c r="AF15" s="42"/>
      <c r="AG15" s="42"/>
      <c r="AH15" s="42"/>
      <c r="AK15" s="22" t="str">
        <f t="shared" si="2"/>
        <v>,mil_karute_id</v>
      </c>
      <c r="AP15" s="22" t="str">
        <f t="shared" si="3"/>
        <v>,d.mil_karute_id</v>
      </c>
      <c r="AU15" s="22" t="str">
        <f t="shared" si="4"/>
        <v>,d.mil_karute_id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1089</v>
      </c>
      <c r="P16" s="6"/>
      <c r="Q16" s="6"/>
      <c r="R16" s="6"/>
      <c r="S16" s="6" t="str">
        <f t="shared" si="8"/>
        <v>,facility_id</v>
      </c>
      <c r="T16" s="6" t="str">
        <f t="shared" si="9"/>
        <v>TEXT</v>
      </c>
      <c r="U16" s="6" t="str">
        <f t="shared" si="10"/>
        <v/>
      </c>
      <c r="V16" s="6" t="str">
        <f t="shared" si="0"/>
        <v>NOT NULL</v>
      </c>
      <c r="W16" s="6" t="str">
        <f t="shared" si="1"/>
        <v>-- 施設ID</v>
      </c>
      <c r="X16" s="6"/>
      <c r="AF16" s="42"/>
      <c r="AG16" s="42"/>
      <c r="AH16" s="42"/>
      <c r="AK16" s="22" t="str">
        <f t="shared" si="2"/>
        <v>,facility_id</v>
      </c>
      <c r="AP16" s="22" t="str">
        <f t="shared" si="3"/>
        <v>,d.facility_id</v>
      </c>
      <c r="AU16" s="22" t="str">
        <f t="shared" si="4"/>
        <v>,d.facility_id</v>
      </c>
    </row>
    <row r="17" spans="1:47" s="22" customFormat="1">
      <c r="A17" s="6"/>
      <c r="B17" s="14">
        <f t="shared" si="5"/>
        <v>4</v>
      </c>
      <c r="C17" s="15" t="s">
        <v>813</v>
      </c>
      <c r="D17" s="15" t="s">
        <v>814</v>
      </c>
      <c r="E17" s="17" t="s">
        <v>137</v>
      </c>
      <c r="F17" s="16" t="s">
        <v>183</v>
      </c>
      <c r="G17" s="17">
        <v>6</v>
      </c>
      <c r="H17" s="17" t="str">
        <f t="shared" si="6"/>
        <v>text</v>
      </c>
      <c r="I17" s="17">
        <f t="shared" si="7"/>
        <v>19</v>
      </c>
      <c r="J17" s="18"/>
      <c r="K17" s="21"/>
      <c r="L17" s="19" t="s">
        <v>137</v>
      </c>
      <c r="M17" s="20" t="s">
        <v>942</v>
      </c>
      <c r="P17" s="6"/>
      <c r="Q17" s="6"/>
      <c r="R17" s="6"/>
      <c r="S17" s="6" t="str">
        <f t="shared" si="8"/>
        <v>,seikyu_ym</v>
      </c>
      <c r="T17" s="6" t="str">
        <f t="shared" si="9"/>
        <v>TEXT</v>
      </c>
      <c r="U17" s="6" t="str">
        <f t="shared" si="10"/>
        <v/>
      </c>
      <c r="V17" s="6" t="str">
        <f t="shared" si="0"/>
        <v>NOT NULL</v>
      </c>
      <c r="W17" s="6" t="str">
        <f t="shared" si="1"/>
        <v>-- 請求年月</v>
      </c>
      <c r="X17" s="6"/>
      <c r="AF17" s="42"/>
      <c r="AG17" s="42"/>
      <c r="AH17" s="42"/>
      <c r="AK17" s="22" t="str">
        <f t="shared" si="2"/>
        <v>,seikyu_ym</v>
      </c>
      <c r="AP17" s="22" t="str">
        <f t="shared" si="3"/>
        <v>,d.seikyu_ym</v>
      </c>
      <c r="AU17" s="22" t="str">
        <f t="shared" si="4"/>
        <v>,d.seikyu_ym</v>
      </c>
    </row>
    <row r="18" spans="1:47" s="22" customFormat="1">
      <c r="A18" s="6"/>
      <c r="B18" s="14">
        <f>ROW()-13</f>
        <v>5</v>
      </c>
      <c r="C18" s="25" t="s">
        <v>417</v>
      </c>
      <c r="D18" s="25" t="s">
        <v>139</v>
      </c>
      <c r="E18" s="16" t="s">
        <v>137</v>
      </c>
      <c r="F18" s="16" t="s">
        <v>183</v>
      </c>
      <c r="G18" s="16">
        <v>6</v>
      </c>
      <c r="H18" s="17" t="str">
        <f t="shared" si="6"/>
        <v>text</v>
      </c>
      <c r="I18" s="17">
        <f t="shared" si="7"/>
        <v>19</v>
      </c>
      <c r="J18" s="26"/>
      <c r="K18" s="27"/>
      <c r="L18" s="28" t="s">
        <v>137</v>
      </c>
      <c r="M18" s="29" t="s">
        <v>1013</v>
      </c>
      <c r="P18" s="6"/>
      <c r="Q18" s="6"/>
      <c r="R18" s="6"/>
      <c r="S18" s="6" t="str">
        <f t="shared" si="8"/>
        <v>,shinryo_ym</v>
      </c>
      <c r="T18" s="6" t="str">
        <f t="shared" si="9"/>
        <v>TEXT</v>
      </c>
      <c r="U18" s="6" t="str">
        <f t="shared" si="10"/>
        <v/>
      </c>
      <c r="V18" s="6" t="str">
        <f t="shared" si="0"/>
        <v>NOT NULL</v>
      </c>
      <c r="W18" s="6" t="str">
        <f t="shared" si="1"/>
        <v>-- 診療年月</v>
      </c>
      <c r="X18" s="6"/>
      <c r="AF18" s="42"/>
      <c r="AG18" s="42"/>
      <c r="AH18" s="42"/>
      <c r="AK18" s="22" t="str">
        <f>IF(CHOOSE(MATCH(AK$11,$AF$11:$AH$11,0),$AF18,$AG18,$AH18)="〇",IF($B18&lt;&gt;1,",Null","Null"),IF($B18&lt;&gt;1,","&amp;$D18,$D18))</f>
        <v>,shinryo_ym</v>
      </c>
      <c r="AP18" s="22" t="str">
        <f t="shared" si="3"/>
        <v>,d.shinryo_ym</v>
      </c>
      <c r="AU18" s="22" t="str">
        <f t="shared" si="4"/>
        <v>,d.shinryo_ym</v>
      </c>
    </row>
    <row r="19" spans="1:47" s="22" customFormat="1">
      <c r="A19" s="6"/>
      <c r="B19" s="14">
        <f t="shared" si="5"/>
        <v>6</v>
      </c>
      <c r="C19" s="15" t="s">
        <v>483</v>
      </c>
      <c r="D19" s="15" t="s">
        <v>160</v>
      </c>
      <c r="E19" s="17"/>
      <c r="F19" s="16" t="s">
        <v>183</v>
      </c>
      <c r="G19" s="17">
        <v>3</v>
      </c>
      <c r="H19" s="17" t="str">
        <f t="shared" si="6"/>
        <v>text</v>
      </c>
      <c r="I19" s="17">
        <f t="shared" si="7"/>
        <v>10</v>
      </c>
      <c r="J19" s="18"/>
      <c r="K19" s="21" t="s">
        <v>944</v>
      </c>
      <c r="L19" s="19" t="s">
        <v>137</v>
      </c>
      <c r="M19" s="20" t="s">
        <v>945</v>
      </c>
      <c r="P19" s="6"/>
      <c r="Q19" s="6"/>
      <c r="R19" s="6"/>
      <c r="S19" s="6" t="str">
        <f t="shared" si="8"/>
        <v>,data_type</v>
      </c>
      <c r="T19" s="6" t="str">
        <f t="shared" si="9"/>
        <v>TEXT</v>
      </c>
      <c r="U19" s="6" t="str">
        <f t="shared" si="10"/>
        <v>default 'RCP'</v>
      </c>
      <c r="V19" s="6" t="str">
        <f t="shared" si="0"/>
        <v>NOT NULL</v>
      </c>
      <c r="W19" s="6" t="str">
        <f t="shared" si="1"/>
        <v>-- データ種別</v>
      </c>
      <c r="X19" s="6"/>
      <c r="AF19" s="42"/>
      <c r="AG19" s="42"/>
      <c r="AH19" s="42"/>
      <c r="AK19" s="22" t="str">
        <f t="shared" ref="AK19:AK49" si="11">IF(CHOOSE(MATCH(AK$11,$AF$11:$AH$11,0),$AF19,$AG19,$AH19)="〇",IF($B19&lt;&gt;1,",Null","Null"),IF($B19&lt;&gt;1,","&amp;$D19,$D19))</f>
        <v>,data_type</v>
      </c>
      <c r="AP19" s="22" t="str">
        <f t="shared" si="3"/>
        <v>,d.data_type</v>
      </c>
      <c r="AU19" s="22" t="str">
        <f t="shared" si="4"/>
        <v>,d.data_type</v>
      </c>
    </row>
    <row r="20" spans="1:47" s="22" customFormat="1">
      <c r="A20" s="6"/>
      <c r="B20" s="14">
        <f t="shared" si="5"/>
        <v>7</v>
      </c>
      <c r="C20" s="25" t="s">
        <v>815</v>
      </c>
      <c r="D20" s="25" t="s">
        <v>816</v>
      </c>
      <c r="E20" s="16" t="s">
        <v>137</v>
      </c>
      <c r="F20" s="16" t="s">
        <v>183</v>
      </c>
      <c r="G20" s="16">
        <v>1</v>
      </c>
      <c r="H20" s="17" t="str">
        <f t="shared" si="6"/>
        <v>text</v>
      </c>
      <c r="I20" s="17">
        <f t="shared" si="7"/>
        <v>4</v>
      </c>
      <c r="J20" s="26"/>
      <c r="K20" s="27"/>
      <c r="L20" s="28" t="s">
        <v>137</v>
      </c>
      <c r="M20" s="29" t="s">
        <v>946</v>
      </c>
      <c r="P20" s="6"/>
      <c r="Q20" s="6"/>
      <c r="R20" s="6"/>
      <c r="S20" s="6" t="str">
        <f t="shared" si="8"/>
        <v>,shinsa_kikan</v>
      </c>
      <c r="T20" s="6" t="str">
        <f t="shared" si="9"/>
        <v>TEXT</v>
      </c>
      <c r="U20" s="6" t="str">
        <f t="shared" si="10"/>
        <v/>
      </c>
      <c r="V20" s="6" t="str">
        <f t="shared" si="0"/>
        <v>NOT NULL</v>
      </c>
      <c r="W20" s="6" t="str">
        <f t="shared" si="1"/>
        <v>-- 審査支払機関</v>
      </c>
      <c r="X20" s="6"/>
      <c r="AF20" s="42"/>
      <c r="AG20" s="42"/>
      <c r="AH20" s="42"/>
      <c r="AK20" s="22" t="str">
        <f t="shared" si="11"/>
        <v>,shinsa_kikan</v>
      </c>
      <c r="AP20" s="22" t="str">
        <f t="shared" si="3"/>
        <v>,d.shinsa_kikan</v>
      </c>
      <c r="AU20" s="22" t="str">
        <f t="shared" si="4"/>
        <v>,d.shinsa_kikan</v>
      </c>
    </row>
    <row r="21" spans="1:47" s="22" customFormat="1">
      <c r="A21" s="6"/>
      <c r="B21" s="14">
        <f t="shared" si="5"/>
        <v>8</v>
      </c>
      <c r="C21" s="15" t="s">
        <v>817</v>
      </c>
      <c r="D21" s="15" t="s">
        <v>818</v>
      </c>
      <c r="E21" s="17"/>
      <c r="F21" s="16" t="s">
        <v>183</v>
      </c>
      <c r="G21" s="17">
        <v>2</v>
      </c>
      <c r="H21" s="17" t="str">
        <f t="shared" si="6"/>
        <v>text</v>
      </c>
      <c r="I21" s="17">
        <f t="shared" si="7"/>
        <v>7</v>
      </c>
      <c r="J21" s="18"/>
      <c r="K21" s="21" t="s">
        <v>1084</v>
      </c>
      <c r="L21" s="19" t="s">
        <v>137</v>
      </c>
      <c r="M21" s="20" t="s">
        <v>1085</v>
      </c>
      <c r="P21" s="6"/>
      <c r="Q21" s="6"/>
      <c r="R21" s="6"/>
      <c r="S21" s="6" t="str">
        <f t="shared" si="8"/>
        <v>,record_shikibetsu</v>
      </c>
      <c r="T21" s="6" t="str">
        <f t="shared" si="9"/>
        <v>TEXT</v>
      </c>
      <c r="U21" s="6" t="str">
        <f t="shared" si="10"/>
        <v>default 'TR'</v>
      </c>
      <c r="V21" s="6" t="str">
        <f t="shared" si="0"/>
        <v>NOT NULL</v>
      </c>
      <c r="W21" s="6" t="str">
        <f t="shared" si="1"/>
        <v>-- レコード識別情報</v>
      </c>
      <c r="X21" s="6"/>
      <c r="AF21" s="42"/>
      <c r="AG21" s="42"/>
      <c r="AH21" s="42"/>
      <c r="AK21" s="22" t="str">
        <f t="shared" si="11"/>
        <v>,record_shikibetsu</v>
      </c>
      <c r="AP21" s="22" t="str">
        <f t="shared" si="3"/>
        <v>,d.record_shikibetsu</v>
      </c>
      <c r="AU21" s="22" t="str">
        <f t="shared" si="4"/>
        <v>,d.record_shikibetsu</v>
      </c>
    </row>
    <row r="22" spans="1:47" s="22" customFormat="1">
      <c r="A22" s="6"/>
      <c r="B22" s="14">
        <f>ROW()-13</f>
        <v>9</v>
      </c>
      <c r="C22" s="25" t="s">
        <v>819</v>
      </c>
      <c r="D22" s="25" t="s">
        <v>820</v>
      </c>
      <c r="E22" s="16" t="s">
        <v>137</v>
      </c>
      <c r="F22" s="16" t="s">
        <v>129</v>
      </c>
      <c r="G22" s="16">
        <v>6</v>
      </c>
      <c r="H22" s="17" t="str">
        <f t="shared" si="6"/>
        <v>integer</v>
      </c>
      <c r="I22" s="17">
        <f t="shared" si="7"/>
        <v>4</v>
      </c>
      <c r="J22" s="26"/>
      <c r="K22" s="27"/>
      <c r="L22" s="28" t="s">
        <v>137</v>
      </c>
      <c r="M22" s="29" t="s">
        <v>949</v>
      </c>
      <c r="P22" s="6"/>
      <c r="Q22" s="6"/>
      <c r="R22" s="6"/>
      <c r="S22" s="6" t="str">
        <f t="shared" si="8"/>
        <v>,receipt_no</v>
      </c>
      <c r="T22" s="6" t="str">
        <f t="shared" si="9"/>
        <v>INTEGER</v>
      </c>
      <c r="U22" s="6" t="str">
        <f t="shared" si="10"/>
        <v/>
      </c>
      <c r="V22" s="6" t="str">
        <f t="shared" si="0"/>
        <v>NOT NULL</v>
      </c>
      <c r="W22" s="6" t="str">
        <f t="shared" si="1"/>
        <v>-- レセプト番号</v>
      </c>
      <c r="X22" s="6"/>
      <c r="AF22" s="42"/>
      <c r="AG22" s="42"/>
      <c r="AH22" s="42"/>
      <c r="AK22" s="22" t="str">
        <f t="shared" si="11"/>
        <v>,receipt_no</v>
      </c>
      <c r="AP22" s="22" t="str">
        <f t="shared" si="3"/>
        <v>,d.receipt_no</v>
      </c>
      <c r="AU22" s="22" t="str">
        <f t="shared" si="4"/>
        <v>,d.receipt_no</v>
      </c>
    </row>
    <row r="23" spans="1:47" s="22" customFormat="1">
      <c r="A23" s="6"/>
      <c r="B23" s="14">
        <f t="shared" si="5"/>
        <v>10</v>
      </c>
      <c r="C23" s="15" t="s">
        <v>821</v>
      </c>
      <c r="D23" s="15" t="s">
        <v>822</v>
      </c>
      <c r="E23" s="17" t="s">
        <v>137</v>
      </c>
      <c r="F23" s="16" t="s">
        <v>129</v>
      </c>
      <c r="G23" s="17">
        <v>10</v>
      </c>
      <c r="H23" s="17" t="str">
        <f t="shared" si="6"/>
        <v>integer</v>
      </c>
      <c r="I23" s="17">
        <f t="shared" si="7"/>
        <v>4</v>
      </c>
      <c r="J23" s="18"/>
      <c r="K23" s="21"/>
      <c r="L23" s="19" t="s">
        <v>137</v>
      </c>
      <c r="M23" s="20" t="s">
        <v>1090</v>
      </c>
      <c r="P23" s="6"/>
      <c r="Q23" s="6"/>
      <c r="R23" s="6"/>
      <c r="S23" s="6" t="str">
        <f t="shared" si="8"/>
        <v>,gyo_no</v>
      </c>
      <c r="T23" s="6" t="str">
        <f t="shared" si="9"/>
        <v>INTEGER</v>
      </c>
      <c r="U23" s="6" t="str">
        <f t="shared" si="10"/>
        <v/>
      </c>
      <c r="V23" s="6" t="str">
        <f t="shared" si="0"/>
        <v>NOT NULL</v>
      </c>
      <c r="W23" s="6" t="str">
        <f t="shared" si="1"/>
        <v>-- 行番号</v>
      </c>
      <c r="X23" s="6"/>
      <c r="AF23" s="42"/>
      <c r="AG23" s="42"/>
      <c r="AH23" s="42"/>
      <c r="AK23" s="22" t="str">
        <f t="shared" si="11"/>
        <v>,gyo_no</v>
      </c>
      <c r="AP23" s="22" t="str">
        <f t="shared" si="3"/>
        <v>,d.gyo_no</v>
      </c>
      <c r="AU23" s="22" t="str">
        <f t="shared" si="4"/>
        <v>,d.gyo_no</v>
      </c>
    </row>
    <row r="24" spans="1:47" s="22" customFormat="1">
      <c r="A24" s="6"/>
      <c r="B24" s="14">
        <f t="shared" si="5"/>
        <v>11</v>
      </c>
      <c r="C24" s="25" t="s">
        <v>823</v>
      </c>
      <c r="D24" s="25" t="s">
        <v>824</v>
      </c>
      <c r="E24" s="16"/>
      <c r="F24" s="16" t="s">
        <v>183</v>
      </c>
      <c r="G24" s="16">
        <v>20</v>
      </c>
      <c r="H24" s="17" t="str">
        <f t="shared" si="6"/>
        <v>text</v>
      </c>
      <c r="I24" s="17">
        <f t="shared" si="7"/>
        <v>61</v>
      </c>
      <c r="J24" s="26"/>
      <c r="K24" s="27"/>
      <c r="L24" s="28"/>
      <c r="M24" s="29" t="s">
        <v>951</v>
      </c>
      <c r="P24" s="6"/>
      <c r="Q24" s="6"/>
      <c r="R24" s="6"/>
      <c r="S24" s="6" t="str">
        <f t="shared" si="8"/>
        <v>,karute_no</v>
      </c>
      <c r="T24" s="6" t="str">
        <f t="shared" si="9"/>
        <v>TEXT</v>
      </c>
      <c r="U24" s="6" t="str">
        <f t="shared" si="10"/>
        <v/>
      </c>
      <c r="V24" s="6" t="str">
        <f t="shared" si="0"/>
        <v/>
      </c>
      <c r="W24" s="6" t="str">
        <f t="shared" si="1"/>
        <v>-- カルテ番号等</v>
      </c>
      <c r="X24" s="6"/>
      <c r="AF24" s="42"/>
      <c r="AG24" s="42"/>
      <c r="AH24" s="42"/>
      <c r="AK24" s="22" t="str">
        <f t="shared" si="11"/>
        <v>,karute_no</v>
      </c>
      <c r="AP24" s="22" t="str">
        <f t="shared" si="3"/>
        <v>,d.karute_no</v>
      </c>
      <c r="AU24" s="22" t="str">
        <f t="shared" si="4"/>
        <v>,d.karute_no</v>
      </c>
    </row>
    <row r="25" spans="1:47" s="22" customFormat="1" ht="34.799999999999997">
      <c r="A25" s="6"/>
      <c r="B25" s="14">
        <f t="shared" si="5"/>
        <v>12</v>
      </c>
      <c r="C25" s="15" t="s">
        <v>1091</v>
      </c>
      <c r="D25" s="15" t="s">
        <v>1092</v>
      </c>
      <c r="E25" s="17"/>
      <c r="F25" s="16" t="s">
        <v>183</v>
      </c>
      <c r="G25" s="17">
        <v>1</v>
      </c>
      <c r="H25" s="17" t="str">
        <f t="shared" si="6"/>
        <v>text</v>
      </c>
      <c r="I25" s="17">
        <f t="shared" si="7"/>
        <v>4</v>
      </c>
      <c r="J25" s="18"/>
      <c r="K25" s="21"/>
      <c r="L25" s="19"/>
      <c r="M25" s="20" t="s">
        <v>1099</v>
      </c>
      <c r="P25" s="6"/>
      <c r="Q25" s="6"/>
      <c r="R25" s="6"/>
      <c r="S25" s="6" t="str">
        <f t="shared" si="8"/>
        <v>,receipt_sokatsu_kubun</v>
      </c>
      <c r="T25" s="6" t="str">
        <f t="shared" si="9"/>
        <v>TEXT</v>
      </c>
      <c r="U25" s="6" t="str">
        <f t="shared" si="10"/>
        <v/>
      </c>
      <c r="V25" s="6" t="str">
        <f t="shared" si="0"/>
        <v/>
      </c>
      <c r="W25" s="6" t="str">
        <f t="shared" si="1"/>
        <v>-- レセプト総括区分</v>
      </c>
      <c r="X25" s="6"/>
      <c r="AF25" s="42"/>
      <c r="AG25" s="42"/>
      <c r="AH25" s="42"/>
      <c r="AK25" s="22" t="str">
        <f t="shared" si="11"/>
        <v>,receipt_sokatsu_kubun</v>
      </c>
      <c r="AP25" s="22" t="str">
        <f t="shared" si="3"/>
        <v>,d.receipt_sokatsu_kubun</v>
      </c>
      <c r="AU25" s="22" t="str">
        <f t="shared" si="4"/>
        <v>,d.receipt_sokatsu_kubun</v>
      </c>
    </row>
    <row r="26" spans="1:47" s="22" customFormat="1" ht="30">
      <c r="A26" s="6"/>
      <c r="B26" s="14">
        <f>ROW()-13</f>
        <v>13</v>
      </c>
      <c r="C26" s="25" t="s">
        <v>1057</v>
      </c>
      <c r="D26" s="25" t="s">
        <v>1058</v>
      </c>
      <c r="E26" s="16"/>
      <c r="F26" s="16" t="s">
        <v>129</v>
      </c>
      <c r="G26" s="16">
        <v>6</v>
      </c>
      <c r="H26" s="17" t="str">
        <f t="shared" si="6"/>
        <v>integer</v>
      </c>
      <c r="I26" s="17">
        <f t="shared" si="7"/>
        <v>4</v>
      </c>
      <c r="J26" s="26"/>
      <c r="K26" s="27"/>
      <c r="L26" s="28"/>
      <c r="M26" s="29"/>
      <c r="P26" s="6"/>
      <c r="Q26" s="6"/>
      <c r="R26" s="6"/>
      <c r="S26" s="6" t="str">
        <f t="shared" si="8"/>
        <v>,receipt_no_tr</v>
      </c>
      <c r="T26" s="6" t="str">
        <f t="shared" si="9"/>
        <v>INTEGER</v>
      </c>
      <c r="U26" s="6" t="str">
        <f t="shared" si="10"/>
        <v/>
      </c>
      <c r="V26" s="6" t="str">
        <f t="shared" si="0"/>
        <v/>
      </c>
      <c r="W26" s="6" t="str">
        <f t="shared" si="1"/>
        <v>-- レセプト番号（臓器提供者レセプト情報）</v>
      </c>
      <c r="X26" s="6"/>
      <c r="AF26" s="42"/>
      <c r="AG26" s="42"/>
      <c r="AH26" s="42"/>
      <c r="AK26" s="22" t="str">
        <f t="shared" si="11"/>
        <v>,receipt_no_tr</v>
      </c>
      <c r="AP26" s="22" t="str">
        <f t="shared" si="3"/>
        <v>,d.receipt_no_tr</v>
      </c>
      <c r="AU26" s="22" t="str">
        <f t="shared" si="4"/>
        <v>,d.receipt_no_tr</v>
      </c>
    </row>
    <row r="27" spans="1:47" s="22" customFormat="1">
      <c r="A27" s="6"/>
      <c r="B27" s="14">
        <f t="shared" si="5"/>
        <v>14</v>
      </c>
      <c r="C27" s="15" t="s">
        <v>1059</v>
      </c>
      <c r="D27" s="15" t="s">
        <v>1060</v>
      </c>
      <c r="E27" s="17"/>
      <c r="F27" s="16" t="s">
        <v>183</v>
      </c>
      <c r="G27" s="17">
        <v>4</v>
      </c>
      <c r="H27" s="17" t="str">
        <f t="shared" si="6"/>
        <v>text</v>
      </c>
      <c r="I27" s="17">
        <f t="shared" si="7"/>
        <v>13</v>
      </c>
      <c r="J27" s="18"/>
      <c r="K27" s="21"/>
      <c r="L27" s="19"/>
      <c r="M27" s="20"/>
      <c r="P27" s="6"/>
      <c r="Q27" s="6"/>
      <c r="R27" s="6"/>
      <c r="S27" s="6" t="str">
        <f t="shared" si="8"/>
        <v>,zoki_receipt_type</v>
      </c>
      <c r="T27" s="6" t="str">
        <f t="shared" si="9"/>
        <v>TEXT</v>
      </c>
      <c r="U27" s="6" t="str">
        <f t="shared" si="10"/>
        <v/>
      </c>
      <c r="V27" s="6" t="str">
        <f t="shared" si="0"/>
        <v/>
      </c>
      <c r="W27" s="6" t="str">
        <f t="shared" si="1"/>
        <v>-- 臓器提供者レセプト種別</v>
      </c>
      <c r="X27" s="6"/>
      <c r="AF27" s="42"/>
      <c r="AG27" s="42"/>
      <c r="AH27" s="42"/>
      <c r="AK27" s="22" t="str">
        <f t="shared" si="11"/>
        <v>,zoki_receipt_type</v>
      </c>
      <c r="AP27" s="22" t="str">
        <f t="shared" si="3"/>
        <v>,d.zoki_receipt_type</v>
      </c>
      <c r="AU27" s="22" t="str">
        <f t="shared" si="4"/>
        <v>,d.zoki_receipt_type</v>
      </c>
    </row>
    <row r="28" spans="1:47" s="22" customFormat="1" ht="52.2">
      <c r="A28" s="6"/>
      <c r="B28" s="14">
        <f t="shared" si="5"/>
        <v>15</v>
      </c>
      <c r="C28" s="15" t="s">
        <v>1061</v>
      </c>
      <c r="D28" s="15" t="s">
        <v>1062</v>
      </c>
      <c r="E28" s="17"/>
      <c r="F28" s="16" t="s">
        <v>183</v>
      </c>
      <c r="G28" s="17">
        <v>6</v>
      </c>
      <c r="H28" s="17" t="str">
        <f t="shared" si="6"/>
        <v>text</v>
      </c>
      <c r="I28" s="17">
        <f t="shared" si="7"/>
        <v>19</v>
      </c>
      <c r="J28" s="18"/>
      <c r="K28" s="21"/>
      <c r="L28" s="19"/>
      <c r="M28" s="20" t="s">
        <v>957</v>
      </c>
      <c r="P28" s="6"/>
      <c r="Q28" s="6"/>
      <c r="R28" s="6"/>
      <c r="S28" s="6" t="str">
        <f t="shared" si="8"/>
        <v>,shinryo_ym_tr</v>
      </c>
      <c r="T28" s="6" t="str">
        <f t="shared" si="9"/>
        <v>TEXT</v>
      </c>
      <c r="U28" s="6" t="str">
        <f t="shared" si="10"/>
        <v/>
      </c>
      <c r="V28" s="6" t="str">
        <f t="shared" si="0"/>
        <v/>
      </c>
      <c r="W28" s="6" t="str">
        <f t="shared" si="1"/>
        <v>-- 診療年月（臓器提供者レセプト情報）</v>
      </c>
      <c r="X28" s="6"/>
      <c r="AF28" s="42"/>
      <c r="AG28" s="42"/>
      <c r="AH28" s="42"/>
      <c r="AK28" s="22" t="str">
        <f t="shared" si="11"/>
        <v>,shinryo_ym_tr</v>
      </c>
      <c r="AP28" s="22" t="str">
        <f t="shared" si="3"/>
        <v>,d.shinryo_ym_tr</v>
      </c>
      <c r="AU28" s="22" t="str">
        <f t="shared" si="4"/>
        <v>,d.shinryo_ym_tr</v>
      </c>
    </row>
    <row r="29" spans="1:47" s="22" customFormat="1">
      <c r="A29" s="6"/>
      <c r="B29" s="14">
        <f t="shared" si="5"/>
        <v>16</v>
      </c>
      <c r="C29" s="25" t="s">
        <v>857</v>
      </c>
      <c r="D29" s="25" t="s">
        <v>858</v>
      </c>
      <c r="E29" s="16"/>
      <c r="F29" s="16" t="s">
        <v>183</v>
      </c>
      <c r="G29" s="16">
        <v>20</v>
      </c>
      <c r="H29" s="17" t="str">
        <f t="shared" si="6"/>
        <v>text</v>
      </c>
      <c r="I29" s="17">
        <f t="shared" si="7"/>
        <v>61</v>
      </c>
      <c r="J29" s="26"/>
      <c r="K29" s="27"/>
      <c r="L29" s="28"/>
      <c r="M29" s="29"/>
      <c r="P29" s="6"/>
      <c r="Q29" s="6"/>
      <c r="R29" s="6"/>
      <c r="S29" s="6" t="str">
        <f t="shared" ref="S29:S36" si="12">IF(B29&lt;&gt;1,","&amp;D29,D29)</f>
        <v>,reserve1</v>
      </c>
      <c r="T29" s="6" t="str">
        <f t="shared" ref="T29:T36" si="13">UPPER(H29)</f>
        <v>TEXT</v>
      </c>
      <c r="U29" s="6" t="str">
        <f t="shared" ref="U29:U36" si="14">IF(K29&lt;&gt;"","default "&amp;IF(H29="text","'"&amp;K29&amp;"'",K29),"")</f>
        <v/>
      </c>
      <c r="V29" s="6" t="str">
        <f t="shared" ref="V29:V36" si="15">IF(L29="○","NOT NULL","")</f>
        <v/>
      </c>
      <c r="W29" s="6" t="str">
        <f t="shared" ref="W29:W36" si="16">"-- "&amp;C29</f>
        <v>-- 予備1</v>
      </c>
      <c r="X29" s="6"/>
      <c r="AF29" s="42"/>
      <c r="AG29" s="42"/>
      <c r="AH29" s="42"/>
      <c r="AK29" s="22" t="str">
        <f t="shared" si="11"/>
        <v>,reserve1</v>
      </c>
      <c r="AP29" s="22" t="str">
        <f t="shared" si="3"/>
        <v>,d.reserve1</v>
      </c>
      <c r="AU29" s="22" t="str">
        <f t="shared" si="4"/>
        <v>,d.reserve1</v>
      </c>
    </row>
    <row r="30" spans="1:47" s="22" customFormat="1">
      <c r="A30" s="6"/>
      <c r="B30" s="14">
        <f t="shared" si="5"/>
        <v>17</v>
      </c>
      <c r="C30" s="15" t="s">
        <v>1063</v>
      </c>
      <c r="D30" s="15" t="s">
        <v>830</v>
      </c>
      <c r="E30" s="17"/>
      <c r="F30" s="16" t="s">
        <v>183</v>
      </c>
      <c r="G30" s="17">
        <v>1</v>
      </c>
      <c r="H30" s="17" t="str">
        <f t="shared" si="6"/>
        <v>text</v>
      </c>
      <c r="I30" s="17">
        <f t="shared" si="7"/>
        <v>4</v>
      </c>
      <c r="J30" s="18"/>
      <c r="K30" s="21"/>
      <c r="L30" s="19"/>
      <c r="M30" s="20"/>
      <c r="P30" s="6"/>
      <c r="Q30" s="6"/>
      <c r="R30" s="6"/>
      <c r="S30" s="6" t="str">
        <f t="shared" si="12"/>
        <v>,sex_kubun</v>
      </c>
      <c r="T30" s="6" t="str">
        <f t="shared" si="13"/>
        <v>TEXT</v>
      </c>
      <c r="U30" s="6" t="str">
        <f t="shared" si="14"/>
        <v/>
      </c>
      <c r="V30" s="6" t="str">
        <f t="shared" si="15"/>
        <v/>
      </c>
      <c r="W30" s="6" t="str">
        <f t="shared" si="16"/>
        <v>-- 男女区分</v>
      </c>
      <c r="X30" s="6"/>
      <c r="AF30" s="42"/>
      <c r="AG30" s="42"/>
      <c r="AH30" s="42"/>
      <c r="AK30" s="22" t="str">
        <f t="shared" si="11"/>
        <v>,sex_kubun</v>
      </c>
      <c r="AP30" s="22" t="str">
        <f t="shared" si="3"/>
        <v>,d.sex_kubun</v>
      </c>
      <c r="AU30" s="22" t="str">
        <f t="shared" si="4"/>
        <v>,d.sex_kubun</v>
      </c>
    </row>
    <row r="31" spans="1:47" s="22" customFormat="1" ht="87">
      <c r="A31" s="6"/>
      <c r="B31" s="14">
        <f>ROW()-13</f>
        <v>18</v>
      </c>
      <c r="C31" s="25" t="s">
        <v>555</v>
      </c>
      <c r="D31" s="25" t="s">
        <v>528</v>
      </c>
      <c r="E31" s="16"/>
      <c r="F31" s="16" t="s">
        <v>183</v>
      </c>
      <c r="G31" s="16">
        <v>8</v>
      </c>
      <c r="H31" s="17" t="str">
        <f t="shared" si="6"/>
        <v>text</v>
      </c>
      <c r="I31" s="17">
        <f t="shared" si="7"/>
        <v>25</v>
      </c>
      <c r="J31" s="26"/>
      <c r="K31" s="27"/>
      <c r="L31" s="28"/>
      <c r="M31" s="29" t="s">
        <v>1086</v>
      </c>
      <c r="P31" s="6"/>
      <c r="Q31" s="6"/>
      <c r="R31" s="6"/>
      <c r="S31" s="6" t="str">
        <f t="shared" si="12"/>
        <v>,birthday</v>
      </c>
      <c r="T31" s="6" t="str">
        <f t="shared" si="13"/>
        <v>TEXT</v>
      </c>
      <c r="U31" s="6" t="str">
        <f t="shared" si="14"/>
        <v/>
      </c>
      <c r="V31" s="6" t="str">
        <f t="shared" si="15"/>
        <v/>
      </c>
      <c r="W31" s="6" t="str">
        <f t="shared" si="16"/>
        <v>-- 生年月日</v>
      </c>
      <c r="X31" s="6"/>
      <c r="AF31" s="42"/>
      <c r="AG31" s="42"/>
      <c r="AH31" s="42"/>
      <c r="AK31" s="22" t="str">
        <f t="shared" si="11"/>
        <v>,birthday</v>
      </c>
      <c r="AP31" s="22" t="str">
        <f t="shared" si="3"/>
        <v>,d.birthday</v>
      </c>
      <c r="AU31" s="22" t="str">
        <f t="shared" si="4"/>
        <v>,d.birthday</v>
      </c>
    </row>
    <row r="32" spans="1:47" s="22" customFormat="1">
      <c r="A32" s="6"/>
      <c r="B32" s="14">
        <f t="shared" si="5"/>
        <v>19</v>
      </c>
      <c r="C32" s="15" t="s">
        <v>859</v>
      </c>
      <c r="D32" s="15" t="s">
        <v>860</v>
      </c>
      <c r="E32" s="17"/>
      <c r="F32" s="16" t="s">
        <v>183</v>
      </c>
      <c r="G32" s="17">
        <v>3</v>
      </c>
      <c r="H32" s="17" t="str">
        <f t="shared" si="6"/>
        <v>text</v>
      </c>
      <c r="I32" s="17">
        <f t="shared" si="7"/>
        <v>10</v>
      </c>
      <c r="J32" s="18"/>
      <c r="K32" s="21"/>
      <c r="L32" s="19"/>
      <c r="M32" s="20"/>
      <c r="P32" s="6"/>
      <c r="Q32" s="6"/>
      <c r="R32" s="6"/>
      <c r="S32" s="6" t="str">
        <f t="shared" si="12"/>
        <v>,reserve2</v>
      </c>
      <c r="T32" s="6" t="str">
        <f t="shared" si="13"/>
        <v>TEXT</v>
      </c>
      <c r="U32" s="6" t="str">
        <f t="shared" si="14"/>
        <v/>
      </c>
      <c r="V32" s="6" t="str">
        <f t="shared" si="15"/>
        <v/>
      </c>
      <c r="W32" s="6" t="str">
        <f t="shared" si="16"/>
        <v>-- 予備2</v>
      </c>
      <c r="X32" s="6"/>
      <c r="AF32" s="42"/>
      <c r="AG32" s="42"/>
      <c r="AH32" s="42"/>
      <c r="AK32" s="22" t="str">
        <f t="shared" si="11"/>
        <v>,reserve2</v>
      </c>
      <c r="AP32" s="22" t="str">
        <f t="shared" si="3"/>
        <v>,d.reserve2</v>
      </c>
      <c r="AU32" s="22" t="str">
        <f t="shared" si="4"/>
        <v>,d.reserve2</v>
      </c>
    </row>
    <row r="33" spans="1:47" s="22" customFormat="1" ht="69.599999999999994">
      <c r="A33" s="6"/>
      <c r="B33" s="14">
        <f t="shared" si="5"/>
        <v>20</v>
      </c>
      <c r="C33" s="15" t="s">
        <v>424</v>
      </c>
      <c r="D33" s="15" t="s">
        <v>141</v>
      </c>
      <c r="E33" s="17"/>
      <c r="F33" s="16" t="s">
        <v>183</v>
      </c>
      <c r="G33" s="17">
        <v>8</v>
      </c>
      <c r="H33" s="17" t="str">
        <f t="shared" si="6"/>
        <v>text</v>
      </c>
      <c r="I33" s="17">
        <f t="shared" si="7"/>
        <v>25</v>
      </c>
      <c r="J33" s="18"/>
      <c r="K33" s="21"/>
      <c r="L33" s="19"/>
      <c r="M33" s="20" t="s">
        <v>954</v>
      </c>
      <c r="P33" s="6"/>
      <c r="Q33" s="6"/>
      <c r="R33" s="6"/>
      <c r="S33" s="6" t="str">
        <f t="shared" si="12"/>
        <v>,nyuin_ymd</v>
      </c>
      <c r="T33" s="6" t="str">
        <f t="shared" si="13"/>
        <v>TEXT</v>
      </c>
      <c r="U33" s="6" t="str">
        <f t="shared" si="14"/>
        <v/>
      </c>
      <c r="V33" s="6" t="str">
        <f t="shared" si="15"/>
        <v/>
      </c>
      <c r="W33" s="6" t="str">
        <f t="shared" si="16"/>
        <v>-- 入院年月日</v>
      </c>
      <c r="X33" s="6"/>
      <c r="AF33" s="42"/>
      <c r="AG33" s="42"/>
      <c r="AH33" s="42"/>
      <c r="AK33" s="22" t="str">
        <f t="shared" si="11"/>
        <v>,nyuin_ymd</v>
      </c>
      <c r="AP33" s="22" t="str">
        <f t="shared" si="3"/>
        <v>,d.nyuin_ymd</v>
      </c>
      <c r="AU33" s="22" t="str">
        <f t="shared" si="4"/>
        <v>,d.nyuin_ymd</v>
      </c>
    </row>
    <row r="34" spans="1:47" s="22" customFormat="1">
      <c r="A34" s="6"/>
      <c r="B34" s="14">
        <f t="shared" si="5"/>
        <v>21</v>
      </c>
      <c r="C34" s="25" t="s">
        <v>1064</v>
      </c>
      <c r="D34" s="25" t="s">
        <v>834</v>
      </c>
      <c r="E34" s="16"/>
      <c r="F34" s="16" t="s">
        <v>183</v>
      </c>
      <c r="G34" s="16">
        <v>2</v>
      </c>
      <c r="H34" s="17" t="str">
        <f t="shared" si="6"/>
        <v>text</v>
      </c>
      <c r="I34" s="17">
        <f t="shared" si="7"/>
        <v>7</v>
      </c>
      <c r="J34" s="26"/>
      <c r="K34" s="27"/>
      <c r="L34" s="28"/>
      <c r="M34" s="29" t="s">
        <v>955</v>
      </c>
      <c r="P34" s="6"/>
      <c r="Q34" s="6"/>
      <c r="R34" s="6"/>
      <c r="S34" s="6" t="str">
        <f t="shared" si="12"/>
        <v>,ward_kubun1</v>
      </c>
      <c r="T34" s="6" t="str">
        <f t="shared" si="13"/>
        <v>TEXT</v>
      </c>
      <c r="U34" s="6" t="str">
        <f t="shared" si="14"/>
        <v/>
      </c>
      <c r="V34" s="6" t="str">
        <f t="shared" si="15"/>
        <v/>
      </c>
      <c r="W34" s="6" t="str">
        <f t="shared" si="16"/>
        <v>-- 病棟区分1</v>
      </c>
      <c r="X34" s="6"/>
      <c r="AF34" s="42"/>
      <c r="AG34" s="42"/>
      <c r="AH34" s="42"/>
      <c r="AK34" s="22" t="str">
        <f t="shared" si="11"/>
        <v>,ward_kubun1</v>
      </c>
      <c r="AP34" s="22" t="str">
        <f t="shared" si="3"/>
        <v>,d.ward_kubun1</v>
      </c>
      <c r="AU34" s="22" t="str">
        <f t="shared" si="4"/>
        <v>,d.ward_kubun1</v>
      </c>
    </row>
    <row r="35" spans="1:47" s="22" customFormat="1">
      <c r="A35" s="6"/>
      <c r="B35" s="14">
        <f t="shared" si="5"/>
        <v>22</v>
      </c>
      <c r="C35" s="15" t="s">
        <v>1065</v>
      </c>
      <c r="D35" s="15" t="s">
        <v>836</v>
      </c>
      <c r="E35" s="17"/>
      <c r="F35" s="16" t="s">
        <v>183</v>
      </c>
      <c r="G35" s="17">
        <v>2</v>
      </c>
      <c r="H35" s="17" t="str">
        <f t="shared" si="6"/>
        <v>text</v>
      </c>
      <c r="I35" s="17">
        <f t="shared" si="7"/>
        <v>7</v>
      </c>
      <c r="J35" s="18"/>
      <c r="K35" s="21"/>
      <c r="L35" s="19"/>
      <c r="M35" s="20"/>
      <c r="P35" s="6"/>
      <c r="Q35" s="6"/>
      <c r="R35" s="6"/>
      <c r="S35" s="6" t="str">
        <f t="shared" si="12"/>
        <v>,ward_kubun2</v>
      </c>
      <c r="T35" s="6" t="str">
        <f t="shared" si="13"/>
        <v>TEXT</v>
      </c>
      <c r="U35" s="6" t="str">
        <f t="shared" si="14"/>
        <v/>
      </c>
      <c r="V35" s="6" t="str">
        <f t="shared" si="15"/>
        <v/>
      </c>
      <c r="W35" s="6" t="str">
        <f t="shared" si="16"/>
        <v>-- 病棟区分2</v>
      </c>
      <c r="X35" s="6"/>
      <c r="AF35" s="42"/>
      <c r="AG35" s="42"/>
      <c r="AH35" s="42"/>
      <c r="AK35" s="22" t="str">
        <f t="shared" si="11"/>
        <v>,ward_kubun2</v>
      </c>
      <c r="AP35" s="22" t="str">
        <f t="shared" si="3"/>
        <v>,d.ward_kubun2</v>
      </c>
      <c r="AU35" s="22" t="str">
        <f t="shared" si="4"/>
        <v>,d.ward_kubun2</v>
      </c>
    </row>
    <row r="36" spans="1:47" s="22" customFormat="1">
      <c r="A36" s="6"/>
      <c r="B36" s="14">
        <f>ROW()-13</f>
        <v>23</v>
      </c>
      <c r="C36" s="25" t="s">
        <v>1066</v>
      </c>
      <c r="D36" s="25" t="s">
        <v>838</v>
      </c>
      <c r="E36" s="16"/>
      <c r="F36" s="16" t="s">
        <v>183</v>
      </c>
      <c r="G36" s="16">
        <v>2</v>
      </c>
      <c r="H36" s="17" t="str">
        <f t="shared" si="6"/>
        <v>text</v>
      </c>
      <c r="I36" s="17">
        <f t="shared" si="7"/>
        <v>7</v>
      </c>
      <c r="J36" s="26"/>
      <c r="K36" s="27"/>
      <c r="L36" s="28"/>
      <c r="M36" s="29"/>
      <c r="P36" s="6"/>
      <c r="Q36" s="6"/>
      <c r="R36" s="6"/>
      <c r="S36" s="6" t="str">
        <f t="shared" si="12"/>
        <v>,ward_kubun3</v>
      </c>
      <c r="T36" s="6" t="str">
        <f t="shared" si="13"/>
        <v>TEXT</v>
      </c>
      <c r="U36" s="6" t="str">
        <f t="shared" si="14"/>
        <v/>
      </c>
      <c r="V36" s="6" t="str">
        <f t="shared" si="15"/>
        <v/>
      </c>
      <c r="W36" s="6" t="str">
        <f t="shared" si="16"/>
        <v>-- 病棟区分3</v>
      </c>
      <c r="X36" s="6"/>
      <c r="AF36" s="42"/>
      <c r="AG36" s="42"/>
      <c r="AH36" s="42"/>
      <c r="AK36" s="22" t="str">
        <f t="shared" si="11"/>
        <v>,ward_kubun3</v>
      </c>
      <c r="AP36" s="22" t="str">
        <f t="shared" si="3"/>
        <v>,d.ward_kubun3</v>
      </c>
      <c r="AU36" s="22" t="str">
        <f t="shared" si="4"/>
        <v>,d.ward_kubun3</v>
      </c>
    </row>
    <row r="37" spans="1:47" s="22" customFormat="1">
      <c r="A37" s="6"/>
      <c r="B37" s="14">
        <f t="shared" si="5"/>
        <v>24</v>
      </c>
      <c r="C37" s="25" t="s">
        <v>1067</v>
      </c>
      <c r="D37" s="25" t="s">
        <v>840</v>
      </c>
      <c r="E37" s="16"/>
      <c r="F37" s="16" t="s">
        <v>183</v>
      </c>
      <c r="G37" s="16">
        <v>2</v>
      </c>
      <c r="H37" s="17" t="str">
        <f t="shared" si="6"/>
        <v>text</v>
      </c>
      <c r="I37" s="17">
        <f t="shared" si="7"/>
        <v>7</v>
      </c>
      <c r="J37" s="26"/>
      <c r="K37" s="27"/>
      <c r="L37" s="28"/>
      <c r="M37" s="29"/>
      <c r="P37" s="6"/>
      <c r="Q37" s="6"/>
      <c r="R37" s="6"/>
      <c r="S37" s="6" t="str">
        <f t="shared" si="8"/>
        <v>,ward_kubun4</v>
      </c>
      <c r="T37" s="6" t="str">
        <f t="shared" si="9"/>
        <v>TEXT</v>
      </c>
      <c r="U37" s="6" t="str">
        <f t="shared" si="10"/>
        <v/>
      </c>
      <c r="V37" s="6" t="str">
        <f t="shared" si="0"/>
        <v/>
      </c>
      <c r="W37" s="6" t="str">
        <f t="shared" si="1"/>
        <v>-- 病棟区分4</v>
      </c>
      <c r="X37" s="6"/>
      <c r="AF37" s="42"/>
      <c r="AG37" s="42"/>
      <c r="AH37" s="42"/>
      <c r="AK37" s="22" t="str">
        <f t="shared" si="11"/>
        <v>,ward_kubun4</v>
      </c>
      <c r="AP37" s="22" t="str">
        <f t="shared" si="3"/>
        <v>,d.ward_kubun4</v>
      </c>
      <c r="AU37" s="22" t="str">
        <f t="shared" si="4"/>
        <v>,d.ward_kubun4</v>
      </c>
    </row>
    <row r="38" spans="1:47" s="22" customFormat="1">
      <c r="A38" s="6"/>
      <c r="B38" s="14">
        <f t="shared" si="5"/>
        <v>25</v>
      </c>
      <c r="C38" s="15" t="s">
        <v>861</v>
      </c>
      <c r="D38" s="15" t="s">
        <v>862</v>
      </c>
      <c r="E38" s="17"/>
      <c r="F38" s="16" t="s">
        <v>183</v>
      </c>
      <c r="G38" s="17">
        <v>1</v>
      </c>
      <c r="H38" s="17" t="str">
        <f t="shared" si="6"/>
        <v>text</v>
      </c>
      <c r="I38" s="17">
        <f t="shared" si="7"/>
        <v>4</v>
      </c>
      <c r="J38" s="18"/>
      <c r="K38" s="21"/>
      <c r="L38" s="19"/>
      <c r="M38" s="20"/>
      <c r="P38" s="6"/>
      <c r="Q38" s="6"/>
      <c r="R38" s="6"/>
      <c r="S38" s="6" t="str">
        <f t="shared" si="8"/>
        <v>,reserve3</v>
      </c>
      <c r="T38" s="6" t="str">
        <f t="shared" si="9"/>
        <v>TEXT</v>
      </c>
      <c r="U38" s="6" t="str">
        <f t="shared" si="10"/>
        <v/>
      </c>
      <c r="V38" s="6" t="str">
        <f t="shared" si="0"/>
        <v/>
      </c>
      <c r="W38" s="6" t="str">
        <f t="shared" si="1"/>
        <v>-- 予備3</v>
      </c>
      <c r="X38" s="6"/>
      <c r="AF38" s="42"/>
      <c r="AG38" s="42"/>
      <c r="AH38" s="42"/>
      <c r="AK38" s="22" t="str">
        <f t="shared" si="11"/>
        <v>,reserve3</v>
      </c>
      <c r="AP38" s="22" t="str">
        <f t="shared" si="3"/>
        <v>,d.reserve3</v>
      </c>
      <c r="AU38" s="22" t="str">
        <f t="shared" si="4"/>
        <v>,d.reserve3</v>
      </c>
    </row>
    <row r="39" spans="1:47" s="22" customFormat="1">
      <c r="A39" s="6"/>
      <c r="B39" s="14">
        <f>ROW()-13</f>
        <v>26</v>
      </c>
      <c r="C39" s="25" t="s">
        <v>1068</v>
      </c>
      <c r="D39" s="25" t="s">
        <v>844</v>
      </c>
      <c r="E39" s="16"/>
      <c r="F39" s="16" t="s">
        <v>183</v>
      </c>
      <c r="G39" s="16">
        <v>2</v>
      </c>
      <c r="H39" s="17" t="str">
        <f t="shared" si="6"/>
        <v>text</v>
      </c>
      <c r="I39" s="17">
        <f t="shared" si="7"/>
        <v>7</v>
      </c>
      <c r="J39" s="26"/>
      <c r="K39" s="27"/>
      <c r="L39" s="28"/>
      <c r="M39" s="29" t="s">
        <v>956</v>
      </c>
      <c r="P39" s="6"/>
      <c r="Q39" s="6"/>
      <c r="R39" s="6"/>
      <c r="S39" s="6" t="str">
        <f t="shared" si="8"/>
        <v>,receipt_tokki_code1</v>
      </c>
      <c r="T39" s="6" t="str">
        <f t="shared" si="9"/>
        <v>TEXT</v>
      </c>
      <c r="U39" s="6" t="str">
        <f t="shared" si="10"/>
        <v/>
      </c>
      <c r="V39" s="6" t="str">
        <f t="shared" si="0"/>
        <v/>
      </c>
      <c r="W39" s="6" t="str">
        <f t="shared" si="1"/>
        <v>-- レセプト特記事項1</v>
      </c>
      <c r="X39" s="6"/>
      <c r="AF39" s="42"/>
      <c r="AG39" s="42"/>
      <c r="AH39" s="42"/>
      <c r="AK39" s="22" t="str">
        <f t="shared" si="11"/>
        <v>,receipt_tokki_code1</v>
      </c>
      <c r="AP39" s="22" t="str">
        <f t="shared" si="3"/>
        <v>,d.receipt_tokki_code1</v>
      </c>
      <c r="AU39" s="22" t="str">
        <f t="shared" si="4"/>
        <v>,d.receipt_tokki_code1</v>
      </c>
    </row>
    <row r="40" spans="1:47" s="22" customFormat="1">
      <c r="A40" s="6"/>
      <c r="B40" s="14">
        <f t="shared" si="5"/>
        <v>27</v>
      </c>
      <c r="C40" s="15" t="s">
        <v>1069</v>
      </c>
      <c r="D40" s="15" t="s">
        <v>846</v>
      </c>
      <c r="E40" s="17"/>
      <c r="F40" s="16" t="s">
        <v>183</v>
      </c>
      <c r="G40" s="17">
        <v>2</v>
      </c>
      <c r="H40" s="17" t="str">
        <f t="shared" si="6"/>
        <v>text</v>
      </c>
      <c r="I40" s="17">
        <f t="shared" si="7"/>
        <v>7</v>
      </c>
      <c r="J40" s="18"/>
      <c r="K40" s="21"/>
      <c r="L40" s="19"/>
      <c r="M40" s="20"/>
      <c r="P40" s="6"/>
      <c r="Q40" s="6"/>
      <c r="R40" s="6"/>
      <c r="S40" s="6" t="str">
        <f t="shared" ref="S40:S43" si="17">IF(B40&lt;&gt;1,","&amp;D40,D40)</f>
        <v>,receipt_tokki_code2</v>
      </c>
      <c r="T40" s="6" t="str">
        <f t="shared" ref="T40:T43" si="18">UPPER(H40)</f>
        <v>TEXT</v>
      </c>
      <c r="U40" s="6" t="str">
        <f t="shared" ref="U40:U43" si="19">IF(K40&lt;&gt;"","default "&amp;IF(H40="text","'"&amp;K40&amp;"'",K40),"")</f>
        <v/>
      </c>
      <c r="V40" s="6" t="str">
        <f t="shared" ref="V40:V43" si="20">IF(L40="○","NOT NULL","")</f>
        <v/>
      </c>
      <c r="W40" s="6" t="str">
        <f t="shared" ref="W40:W43" si="21">"-- "&amp;C40</f>
        <v>-- レセプト特記事項2</v>
      </c>
      <c r="X40" s="6"/>
      <c r="AF40" s="42"/>
      <c r="AG40" s="42"/>
      <c r="AH40" s="42"/>
      <c r="AK40" s="22" t="str">
        <f t="shared" si="11"/>
        <v>,receipt_tokki_code2</v>
      </c>
      <c r="AP40" s="22" t="str">
        <f t="shared" si="3"/>
        <v>,d.receipt_tokki_code2</v>
      </c>
      <c r="AU40" s="22" t="str">
        <f t="shared" si="4"/>
        <v>,d.receipt_tokki_code2</v>
      </c>
    </row>
    <row r="41" spans="1:47" s="22" customFormat="1">
      <c r="A41" s="6"/>
      <c r="B41" s="14">
        <f t="shared" si="5"/>
        <v>28</v>
      </c>
      <c r="C41" s="15" t="s">
        <v>1070</v>
      </c>
      <c r="D41" s="15" t="s">
        <v>848</v>
      </c>
      <c r="E41" s="17"/>
      <c r="F41" s="16" t="s">
        <v>183</v>
      </c>
      <c r="G41" s="17">
        <v>2</v>
      </c>
      <c r="H41" s="17" t="str">
        <f t="shared" si="6"/>
        <v>text</v>
      </c>
      <c r="I41" s="17">
        <f t="shared" si="7"/>
        <v>7</v>
      </c>
      <c r="J41" s="18"/>
      <c r="K41" s="21"/>
      <c r="L41" s="19"/>
      <c r="M41" s="20"/>
      <c r="P41" s="6"/>
      <c r="Q41" s="6"/>
      <c r="R41" s="6"/>
      <c r="S41" s="6" t="str">
        <f t="shared" si="17"/>
        <v>,receipt_tokki_code3</v>
      </c>
      <c r="T41" s="6" t="str">
        <f t="shared" si="18"/>
        <v>TEXT</v>
      </c>
      <c r="U41" s="6" t="str">
        <f t="shared" si="19"/>
        <v/>
      </c>
      <c r="V41" s="6" t="str">
        <f t="shared" si="20"/>
        <v/>
      </c>
      <c r="W41" s="6" t="str">
        <f t="shared" si="21"/>
        <v>-- レセプト特記事項3</v>
      </c>
      <c r="X41" s="6"/>
      <c r="AF41" s="42"/>
      <c r="AG41" s="42"/>
      <c r="AH41" s="42"/>
      <c r="AK41" s="22" t="str">
        <f t="shared" si="11"/>
        <v>,receipt_tokki_code3</v>
      </c>
      <c r="AP41" s="22" t="str">
        <f t="shared" si="3"/>
        <v>,d.receipt_tokki_code3</v>
      </c>
      <c r="AU41" s="22" t="str">
        <f t="shared" si="4"/>
        <v>,d.receipt_tokki_code3</v>
      </c>
    </row>
    <row r="42" spans="1:47" s="22" customFormat="1">
      <c r="A42" s="6"/>
      <c r="B42" s="14">
        <f t="shared" si="5"/>
        <v>29</v>
      </c>
      <c r="C42" s="25" t="s">
        <v>1071</v>
      </c>
      <c r="D42" s="25" t="s">
        <v>850</v>
      </c>
      <c r="E42" s="16"/>
      <c r="F42" s="16" t="s">
        <v>183</v>
      </c>
      <c r="G42" s="16">
        <v>2</v>
      </c>
      <c r="H42" s="17" t="str">
        <f t="shared" si="6"/>
        <v>text</v>
      </c>
      <c r="I42" s="17">
        <f t="shared" si="7"/>
        <v>7</v>
      </c>
      <c r="J42" s="26"/>
      <c r="K42" s="27"/>
      <c r="L42" s="28"/>
      <c r="M42" s="29"/>
      <c r="P42" s="6"/>
      <c r="Q42" s="6"/>
      <c r="R42" s="6"/>
      <c r="S42" s="6" t="str">
        <f t="shared" si="17"/>
        <v>,receipt_tokki_code4</v>
      </c>
      <c r="T42" s="6" t="str">
        <f t="shared" si="18"/>
        <v>TEXT</v>
      </c>
      <c r="U42" s="6" t="str">
        <f t="shared" si="19"/>
        <v/>
      </c>
      <c r="V42" s="6" t="str">
        <f t="shared" si="20"/>
        <v/>
      </c>
      <c r="W42" s="6" t="str">
        <f t="shared" si="21"/>
        <v>-- レセプト特記事項4</v>
      </c>
      <c r="X42" s="6"/>
      <c r="AF42" s="42"/>
      <c r="AG42" s="42"/>
      <c r="AH42" s="42"/>
      <c r="AK42" s="22" t="str">
        <f t="shared" si="11"/>
        <v>,receipt_tokki_code4</v>
      </c>
      <c r="AP42" s="22" t="str">
        <f t="shared" si="3"/>
        <v>,d.receipt_tokki_code4</v>
      </c>
      <c r="AU42" s="22" t="str">
        <f t="shared" si="4"/>
        <v>,d.receipt_tokki_code4</v>
      </c>
    </row>
    <row r="43" spans="1:47" s="22" customFormat="1">
      <c r="A43" s="6"/>
      <c r="B43" s="14">
        <f t="shared" si="5"/>
        <v>30</v>
      </c>
      <c r="C43" s="15" t="s">
        <v>1072</v>
      </c>
      <c r="D43" s="15" t="s">
        <v>852</v>
      </c>
      <c r="E43" s="17"/>
      <c r="F43" s="16" t="s">
        <v>183</v>
      </c>
      <c r="G43" s="17">
        <v>2</v>
      </c>
      <c r="H43" s="17" t="str">
        <f t="shared" si="6"/>
        <v>text</v>
      </c>
      <c r="I43" s="17">
        <f t="shared" si="7"/>
        <v>7</v>
      </c>
      <c r="J43" s="18"/>
      <c r="K43" s="21"/>
      <c r="L43" s="19"/>
      <c r="M43" s="20"/>
      <c r="P43" s="6"/>
      <c r="Q43" s="6"/>
      <c r="R43" s="6"/>
      <c r="S43" s="6" t="str">
        <f t="shared" si="17"/>
        <v>,receipt_tokki_code5</v>
      </c>
      <c r="T43" s="6" t="str">
        <f t="shared" si="18"/>
        <v>TEXT</v>
      </c>
      <c r="U43" s="6" t="str">
        <f t="shared" si="19"/>
        <v/>
      </c>
      <c r="V43" s="6" t="str">
        <f t="shared" si="20"/>
        <v/>
      </c>
      <c r="W43" s="6" t="str">
        <f t="shared" si="21"/>
        <v>-- レセプト特記事項5</v>
      </c>
      <c r="X43" s="6"/>
      <c r="AF43" s="42"/>
      <c r="AG43" s="42"/>
      <c r="AH43" s="42"/>
      <c r="AK43" s="22" t="str">
        <f t="shared" si="11"/>
        <v>,receipt_tokki_code5</v>
      </c>
      <c r="AP43" s="22" t="str">
        <f t="shared" si="3"/>
        <v>,d.receipt_tokki_code5</v>
      </c>
      <c r="AU43" s="22" t="str">
        <f t="shared" si="4"/>
        <v>,d.receipt_tokki_code5</v>
      </c>
    </row>
    <row r="44" spans="1:47" s="22" customFormat="1">
      <c r="A44" s="6"/>
      <c r="B44" s="14">
        <f t="shared" si="5"/>
        <v>31</v>
      </c>
      <c r="C44" s="15" t="s">
        <v>1073</v>
      </c>
      <c r="D44" s="15" t="s">
        <v>1074</v>
      </c>
      <c r="E44" s="17"/>
      <c r="F44" s="16" t="s">
        <v>183</v>
      </c>
      <c r="G44" s="17">
        <v>4</v>
      </c>
      <c r="H44" s="17" t="str">
        <f t="shared" si="6"/>
        <v>text</v>
      </c>
      <c r="I44" s="17">
        <f t="shared" si="7"/>
        <v>13</v>
      </c>
      <c r="J44" s="18"/>
      <c r="K44" s="21"/>
      <c r="L44" s="19"/>
      <c r="M44" s="20"/>
      <c r="P44" s="6"/>
      <c r="Q44" s="6"/>
      <c r="R44" s="6"/>
      <c r="S44" s="6" t="str">
        <f t="shared" si="8"/>
        <v>,reserve4</v>
      </c>
      <c r="T44" s="6" t="str">
        <f t="shared" si="9"/>
        <v>TEXT</v>
      </c>
      <c r="U44" s="6" t="str">
        <f t="shared" si="10"/>
        <v/>
      </c>
      <c r="V44" s="6" t="str">
        <f t="shared" si="0"/>
        <v/>
      </c>
      <c r="W44" s="6" t="str">
        <f t="shared" si="1"/>
        <v>-- 予備4</v>
      </c>
      <c r="X44" s="6"/>
      <c r="AF44" s="42"/>
      <c r="AG44" s="42"/>
      <c r="AH44" s="42"/>
      <c r="AK44" s="22" t="str">
        <f t="shared" si="11"/>
        <v>,reserve4</v>
      </c>
      <c r="AP44" s="22" t="str">
        <f t="shared" si="3"/>
        <v>,d.reserve4</v>
      </c>
      <c r="AU44" s="22" t="str">
        <f t="shared" si="4"/>
        <v>,d.reserve4</v>
      </c>
    </row>
    <row r="45" spans="1:47" s="22" customFormat="1" ht="30">
      <c r="A45" s="6"/>
      <c r="B45" s="14">
        <f t="shared" si="5"/>
        <v>32</v>
      </c>
      <c r="C45" s="15" t="s">
        <v>1075</v>
      </c>
      <c r="D45" s="15" t="s">
        <v>1076</v>
      </c>
      <c r="E45" s="17"/>
      <c r="F45" s="16" t="s">
        <v>183</v>
      </c>
      <c r="G45" s="17">
        <v>20</v>
      </c>
      <c r="H45" s="17" t="str">
        <f t="shared" si="6"/>
        <v>text</v>
      </c>
      <c r="I45" s="17">
        <f t="shared" si="7"/>
        <v>61</v>
      </c>
      <c r="J45" s="18"/>
      <c r="K45" s="21"/>
      <c r="L45" s="19"/>
      <c r="M45" s="20"/>
      <c r="P45" s="6"/>
      <c r="Q45" s="6"/>
      <c r="R45" s="6"/>
      <c r="S45" s="6" t="str">
        <f t="shared" si="8"/>
        <v>,karute_no_tr</v>
      </c>
      <c r="T45" s="6" t="str">
        <f t="shared" si="9"/>
        <v>TEXT</v>
      </c>
      <c r="U45" s="6" t="str">
        <f t="shared" si="10"/>
        <v/>
      </c>
      <c r="V45" s="6" t="str">
        <f t="shared" si="0"/>
        <v/>
      </c>
      <c r="W45" s="6" t="str">
        <f t="shared" si="1"/>
        <v>-- カルテ番号等（臓器提供者レセプト情報）</v>
      </c>
      <c r="X45" s="6"/>
      <c r="AF45" s="42"/>
      <c r="AG45" s="42"/>
      <c r="AH45" s="42"/>
      <c r="AK45" s="22" t="str">
        <f t="shared" si="11"/>
        <v>,karute_no_tr</v>
      </c>
      <c r="AP45" s="22" t="str">
        <f t="shared" si="3"/>
        <v>,d.karute_no_tr</v>
      </c>
      <c r="AU45" s="22" t="str">
        <f t="shared" si="4"/>
        <v>,d.karute_no_tr</v>
      </c>
    </row>
    <row r="46" spans="1:47" s="22" customFormat="1">
      <c r="A46" s="6"/>
      <c r="B46" s="14">
        <f t="shared" si="5"/>
        <v>33</v>
      </c>
      <c r="C46" s="25" t="s">
        <v>1077</v>
      </c>
      <c r="D46" s="25" t="s">
        <v>856</v>
      </c>
      <c r="E46" s="16"/>
      <c r="F46" s="16" t="s">
        <v>129</v>
      </c>
      <c r="G46" s="16">
        <v>2</v>
      </c>
      <c r="H46" s="17" t="str">
        <f t="shared" si="6"/>
        <v>integer</v>
      </c>
      <c r="I46" s="17">
        <f t="shared" si="7"/>
        <v>4</v>
      </c>
      <c r="J46" s="26"/>
      <c r="K46" s="27"/>
      <c r="L46" s="28"/>
      <c r="M46" s="29"/>
      <c r="P46" s="6"/>
      <c r="Q46" s="6"/>
      <c r="R46" s="6"/>
      <c r="S46" s="6" t="str">
        <f t="shared" si="8"/>
        <v>,waribiki_tensu</v>
      </c>
      <c r="T46" s="6" t="str">
        <f t="shared" si="9"/>
        <v>INTEGER</v>
      </c>
      <c r="U46" s="6" t="str">
        <f t="shared" si="10"/>
        <v/>
      </c>
      <c r="V46" s="6" t="str">
        <f t="shared" si="0"/>
        <v/>
      </c>
      <c r="W46" s="6" t="str">
        <f t="shared" si="1"/>
        <v>-- 割引点数単価</v>
      </c>
      <c r="X46" s="6"/>
      <c r="AF46" s="42"/>
      <c r="AG46" s="42"/>
      <c r="AH46" s="42"/>
      <c r="AK46" s="22" t="str">
        <f t="shared" si="11"/>
        <v>,waribiki_tensu</v>
      </c>
      <c r="AP46" s="22" t="str">
        <f t="shared" si="3"/>
        <v>,d.waribiki_tensu</v>
      </c>
      <c r="AU46" s="22" t="str">
        <f t="shared" si="4"/>
        <v>,d.waribiki_tensu</v>
      </c>
    </row>
    <row r="47" spans="1:47" s="22" customFormat="1">
      <c r="A47" s="6"/>
      <c r="B47" s="14">
        <f t="shared" si="5"/>
        <v>34</v>
      </c>
      <c r="C47" s="15" t="s">
        <v>1078</v>
      </c>
      <c r="D47" s="15" t="s">
        <v>1079</v>
      </c>
      <c r="E47" s="17"/>
      <c r="F47" s="16" t="s">
        <v>183</v>
      </c>
      <c r="G47" s="17">
        <v>1</v>
      </c>
      <c r="H47" s="17" t="str">
        <f t="shared" si="6"/>
        <v>text</v>
      </c>
      <c r="I47" s="17">
        <f t="shared" si="7"/>
        <v>4</v>
      </c>
      <c r="J47" s="18"/>
      <c r="K47" s="21"/>
      <c r="L47" s="19"/>
      <c r="M47" s="20"/>
      <c r="P47" s="6"/>
      <c r="Q47" s="6"/>
      <c r="R47" s="6"/>
      <c r="S47" s="6" t="str">
        <f t="shared" si="8"/>
        <v>,reserve5</v>
      </c>
      <c r="T47" s="6" t="str">
        <f t="shared" si="9"/>
        <v>TEXT</v>
      </c>
      <c r="U47" s="6" t="str">
        <f t="shared" si="10"/>
        <v/>
      </c>
      <c r="V47" s="6" t="str">
        <f t="shared" si="0"/>
        <v/>
      </c>
      <c r="W47" s="6" t="str">
        <f t="shared" si="1"/>
        <v>-- 予備5</v>
      </c>
      <c r="X47" s="6"/>
      <c r="AF47" s="42"/>
      <c r="AG47" s="42"/>
      <c r="AH47" s="42"/>
      <c r="AK47" s="22" t="str">
        <f t="shared" si="11"/>
        <v>,reserve5</v>
      </c>
      <c r="AP47" s="22" t="str">
        <f t="shared" si="3"/>
        <v>,d.reserve5</v>
      </c>
      <c r="AU47" s="22" t="str">
        <f t="shared" si="4"/>
        <v>,d.reserve5</v>
      </c>
    </row>
    <row r="48" spans="1:47" s="22" customFormat="1">
      <c r="A48" s="6"/>
      <c r="B48" s="14">
        <f>ROW()-13</f>
        <v>35</v>
      </c>
      <c r="C48" s="25" t="s">
        <v>1080</v>
      </c>
      <c r="D48" s="25" t="s">
        <v>1081</v>
      </c>
      <c r="E48" s="16"/>
      <c r="F48" s="16" t="s">
        <v>183</v>
      </c>
      <c r="G48" s="16">
        <v>1</v>
      </c>
      <c r="H48" s="17" t="str">
        <f t="shared" si="6"/>
        <v>text</v>
      </c>
      <c r="I48" s="17">
        <f t="shared" si="7"/>
        <v>4</v>
      </c>
      <c r="J48" s="26"/>
      <c r="K48" s="27"/>
      <c r="L48" s="28"/>
      <c r="M48" s="29"/>
      <c r="P48" s="6"/>
      <c r="Q48" s="6"/>
      <c r="R48" s="6"/>
      <c r="S48" s="6" t="str">
        <f t="shared" si="8"/>
        <v>,reserve6</v>
      </c>
      <c r="T48" s="6" t="str">
        <f t="shared" si="9"/>
        <v>TEXT</v>
      </c>
      <c r="U48" s="6" t="str">
        <f t="shared" si="10"/>
        <v/>
      </c>
      <c r="V48" s="6" t="str">
        <f t="shared" si="0"/>
        <v/>
      </c>
      <c r="W48" s="6" t="str">
        <f t="shared" si="1"/>
        <v>-- 予備6</v>
      </c>
      <c r="X48" s="6"/>
      <c r="AF48" s="42"/>
      <c r="AG48" s="42"/>
      <c r="AH48" s="42"/>
      <c r="AK48" s="22" t="str">
        <f t="shared" si="11"/>
        <v>,reserve6</v>
      </c>
      <c r="AP48" s="22" t="str">
        <f t="shared" si="3"/>
        <v>,d.reserve6</v>
      </c>
      <c r="AU48" s="22" t="str">
        <f t="shared" si="4"/>
        <v>,d.reserve6</v>
      </c>
    </row>
    <row r="49" spans="1:47" s="22" customFormat="1" ht="18.75" customHeight="1" thickBot="1">
      <c r="A49" s="6"/>
      <c r="B49" s="30">
        <f>ROW()-13</f>
        <v>36</v>
      </c>
      <c r="C49" s="31" t="s">
        <v>1082</v>
      </c>
      <c r="D49" s="31" t="s">
        <v>1083</v>
      </c>
      <c r="E49" s="23"/>
      <c r="F49" s="23" t="s">
        <v>183</v>
      </c>
      <c r="G49" s="23">
        <v>2</v>
      </c>
      <c r="H49" s="23" t="str">
        <f t="shared" si="6"/>
        <v>text</v>
      </c>
      <c r="I49" s="23">
        <f t="shared" si="7"/>
        <v>7</v>
      </c>
      <c r="J49" s="32"/>
      <c r="K49" s="33"/>
      <c r="L49" s="34"/>
      <c r="M49" s="35"/>
      <c r="P49" s="6"/>
      <c r="Q49" s="6"/>
      <c r="R49" s="6"/>
      <c r="S49" s="6" t="str">
        <f t="shared" si="8"/>
        <v>,reserve7</v>
      </c>
      <c r="T49" s="6" t="str">
        <f t="shared" si="9"/>
        <v>TEXT</v>
      </c>
      <c r="U49" s="6" t="str">
        <f t="shared" si="10"/>
        <v/>
      </c>
      <c r="V49" s="6" t="str">
        <f t="shared" si="0"/>
        <v/>
      </c>
      <c r="W49" s="6" t="str">
        <f t="shared" si="1"/>
        <v>-- 予備7</v>
      </c>
      <c r="X49" s="6"/>
      <c r="AF49" s="42"/>
      <c r="AG49" s="42"/>
      <c r="AH49" s="42"/>
      <c r="AK49" s="22" t="str">
        <f t="shared" si="11"/>
        <v>,reserve7</v>
      </c>
      <c r="AP49" s="22" t="str">
        <f t="shared" si="3"/>
        <v>,d.reserve7</v>
      </c>
      <c r="AU49" s="22" t="str">
        <f t="shared" si="4"/>
        <v>,d.reserve7</v>
      </c>
    </row>
    <row r="50" spans="1:47">
      <c r="P50" s="22"/>
      <c r="R50" s="6" t="s">
        <v>175</v>
      </c>
      <c r="Y50" s="22"/>
      <c r="Z50" s="22"/>
      <c r="AA50" s="22"/>
      <c r="AB50" s="22"/>
      <c r="AJ50" s="6" t="s">
        <v>476</v>
      </c>
      <c r="AO50" s="6" t="s">
        <v>476</v>
      </c>
      <c r="AT50" s="6" t="s">
        <v>476</v>
      </c>
    </row>
    <row r="51" spans="1:47">
      <c r="A51" s="22"/>
      <c r="P51" s="22"/>
      <c r="Y51" s="22"/>
      <c r="Z51" s="22"/>
      <c r="AA51" s="22"/>
      <c r="AB51" s="22"/>
      <c r="AK51" s="6" t="str">
        <f>AK$11&amp;"."&amp;SUBSTITUTE($D$8,"merge","dwh")</f>
        <v>milscm2.dwh_receiptd_tr</v>
      </c>
      <c r="AP51" s="6" t="str">
        <f>"(select * from "&amp;$AP$11&amp;"."&amp;SUBSTITUTE($D$8,"merge","dwh")&amp;" where facility_id = '%(facility_id)s') d "</f>
        <v xml:space="preserve">(select * from milscm22.dwh_receiptd_tr where facility_id = '%(facility_id)s') d </v>
      </c>
      <c r="AU51" s="6" t="str">
        <f>"(select * from "&amp;$AU$11&amp;"."&amp;SUBSTITUTE($D$8,"merge","dwh")&amp;" where facility_id = '%(facility_id)s') d "</f>
        <v xml:space="preserve">(select * from milscm12.dwh_receiptd_tr where facility_id = '%(facility_id)s') d </v>
      </c>
    </row>
    <row r="52" spans="1:47">
      <c r="A52" s="22"/>
      <c r="P52" s="22"/>
      <c r="Y52" s="22"/>
      <c r="Z52" s="22"/>
      <c r="AA52" s="22"/>
      <c r="AB52" s="22"/>
      <c r="AJ52" s="6" t="s">
        <v>2006</v>
      </c>
      <c r="AO52" s="6" t="s">
        <v>2006</v>
      </c>
      <c r="AT52" s="6" t="s">
        <v>2006</v>
      </c>
    </row>
    <row r="53" spans="1:47">
      <c r="A53" s="22"/>
      <c r="P53" s="22"/>
      <c r="Y53" s="22"/>
      <c r="Z53" s="22"/>
      <c r="AA53" s="22"/>
      <c r="AB53" s="22"/>
      <c r="AI53" s="6" t="s">
        <v>138</v>
      </c>
      <c r="AK53" s="6" t="str">
        <f>$AI53&amp;" = '%(facility_id)s'"</f>
        <v>facility_id = '%(facility_id)s'</v>
      </c>
      <c r="AP53" s="6" t="str">
        <f>"not exists ( select 1 from (select * from "&amp;"milscm4."&amp;$D$8&amp;" where facility_id = '%(facility_id)s') m where"</f>
        <v>not exists ( select 1 from (select * from milscm4.merge_receiptd_tr where facility_id = '%(facility_id)s') m where</v>
      </c>
      <c r="AU53" s="6" t="str">
        <f>"not exists ( select 1 from (select * from "&amp;"milscm4."&amp;$D$8&amp;" where facility_id = '%(facility_id)s') m where"</f>
        <v>not exists ( select 1 from (select * from milscm4.merge_receiptd_tr where facility_id = '%(facility_id)s') m where</v>
      </c>
    </row>
    <row r="54" spans="1:47">
      <c r="A54" s="22"/>
      <c r="P54" s="22"/>
      <c r="Y54" s="22"/>
      <c r="Z54" s="22"/>
      <c r="AA54" s="22"/>
      <c r="AB54" s="22"/>
      <c r="AJ54" s="6" t="s">
        <v>2007</v>
      </c>
      <c r="AN54" s="6" t="s">
        <v>138</v>
      </c>
      <c r="AP54" s="6" t="str">
        <f>"d."&amp;$AN54&amp;"=m."&amp;$AN54</f>
        <v>d.facility_id=m.facility_id</v>
      </c>
      <c r="AU54" s="6" t="str">
        <f>"d."&amp;$AN54&amp;"=m."&amp;$AN54</f>
        <v>d.facility_id=m.facility_id</v>
      </c>
    </row>
    <row r="55" spans="1:47">
      <c r="A55" s="22"/>
      <c r="P55" s="22"/>
      <c r="Y55" s="22"/>
      <c r="Z55" s="22"/>
      <c r="AA55" s="22"/>
      <c r="AB55" s="22"/>
      <c r="AN55" s="6" t="s">
        <v>814</v>
      </c>
      <c r="AP55" s="6" t="str">
        <f t="shared" ref="AP55:AP59" si="22">"and d."&amp;$AN55&amp;"=m."&amp;$AN55</f>
        <v>and d.seikyu_ym=m.seikyu_ym</v>
      </c>
      <c r="AU55" s="6" t="str">
        <f t="shared" ref="AU55:AU59" si="23">"and d."&amp;$AN55&amp;"=m."&amp;$AN55</f>
        <v>and d.seikyu_ym=m.seikyu_ym</v>
      </c>
    </row>
    <row r="56" spans="1:47">
      <c r="P56" s="22"/>
      <c r="Y56" s="22"/>
      <c r="Z56" s="22"/>
      <c r="AA56" s="22"/>
      <c r="AB56" s="22"/>
      <c r="AN56" s="6" t="s">
        <v>139</v>
      </c>
      <c r="AP56" s="6" t="str">
        <f t="shared" si="22"/>
        <v>and d.shinryo_ym=m.shinryo_ym</v>
      </c>
      <c r="AU56" s="6" t="str">
        <f t="shared" si="23"/>
        <v>and d.shinryo_ym=m.shinryo_ym</v>
      </c>
    </row>
    <row r="57" spans="1:47">
      <c r="P57" s="22"/>
      <c r="Y57" s="22"/>
      <c r="Z57" s="22"/>
      <c r="AA57" s="22"/>
      <c r="AB57" s="22"/>
      <c r="AN57" s="6" t="s">
        <v>816</v>
      </c>
      <c r="AP57" s="6" t="str">
        <f t="shared" si="22"/>
        <v>and d.shinsa_kikan=m.shinsa_kikan</v>
      </c>
      <c r="AU57" s="6" t="str">
        <f t="shared" si="23"/>
        <v>and d.shinsa_kikan=m.shinsa_kikan</v>
      </c>
    </row>
    <row r="58" spans="1:47">
      <c r="P58" s="22"/>
      <c r="Y58" s="22"/>
      <c r="Z58" s="22"/>
      <c r="AA58" s="22"/>
      <c r="AB58" s="22"/>
      <c r="AN58" s="6" t="s">
        <v>820</v>
      </c>
      <c r="AP58" s="6" t="str">
        <f t="shared" si="22"/>
        <v>and d.receipt_no=m.receipt_no</v>
      </c>
      <c r="AU58" s="6" t="str">
        <f t="shared" si="23"/>
        <v>and d.receipt_no=m.receipt_no</v>
      </c>
    </row>
    <row r="59" spans="1:47">
      <c r="P59" s="22"/>
      <c r="Y59" s="22"/>
      <c r="Z59" s="22"/>
      <c r="AA59" s="22"/>
      <c r="AB59" s="22"/>
      <c r="AN59" s="6" t="s">
        <v>822</v>
      </c>
      <c r="AP59" s="6" t="str">
        <f t="shared" si="22"/>
        <v>and d.gyo_no=m.gyo_no</v>
      </c>
      <c r="AU59" s="6" t="str">
        <f t="shared" si="23"/>
        <v>and d.gyo_no=m.gyo_no</v>
      </c>
    </row>
    <row r="60" spans="1:47">
      <c r="P60" s="22"/>
      <c r="Y60" s="22"/>
      <c r="Z60" s="22"/>
      <c r="AA60" s="22"/>
      <c r="AB60" s="22"/>
      <c r="AO60" s="6" t="s">
        <v>2022</v>
      </c>
      <c r="AT60" s="6" t="s">
        <v>2022</v>
      </c>
    </row>
    <row r="61" spans="1:47">
      <c r="P61" s="22"/>
      <c r="Y61" s="22"/>
      <c r="Z61" s="22"/>
      <c r="AA61" s="22"/>
      <c r="AB61" s="22"/>
    </row>
    <row r="62" spans="1:47">
      <c r="P62" s="22"/>
      <c r="Y62" s="22"/>
      <c r="Z62" s="22"/>
      <c r="AA62" s="22"/>
      <c r="AB62" s="22"/>
    </row>
    <row r="63" spans="1:47">
      <c r="P63" s="22"/>
      <c r="Y63" s="22"/>
      <c r="Z63" s="22"/>
      <c r="AA63" s="22"/>
      <c r="AB63" s="22"/>
    </row>
    <row r="64" spans="1:47">
      <c r="P64" s="22"/>
      <c r="Y64" s="22"/>
      <c r="Z64" s="22"/>
      <c r="AA64" s="22"/>
      <c r="AB64"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U48"/>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milscm4.merge_mml_pi_master</v>
      </c>
    </row>
    <row r="3" spans="1:47" ht="18" thickBot="1">
      <c r="B3" s="9"/>
      <c r="C3" s="9"/>
      <c r="D3" s="9"/>
      <c r="E3" s="9"/>
      <c r="F3" s="9"/>
      <c r="G3" s="9"/>
      <c r="H3" s="9"/>
      <c r="I3" s="9"/>
      <c r="J3" s="9"/>
      <c r="K3" s="9"/>
      <c r="L3" s="9"/>
      <c r="M3" s="10"/>
      <c r="N3" s="9"/>
      <c r="Q3" s="6" t="str">
        <f>"ADD CONSTRAINT "&amp;D$8&amp;"_pkey"</f>
        <v>ADD CONSTRAINT merge_mml_pi_master_pkey</v>
      </c>
    </row>
    <row r="4" spans="1:47">
      <c r="B4" s="177" t="s">
        <v>133</v>
      </c>
      <c r="C4" s="178"/>
      <c r="D4" s="179" t="str">
        <f>VLOOKUP(D7,エンティティ一覧!A1:'エンティティ一覧'!AQ10060,13,FALSE)</f>
        <v>ENT_C4_01</v>
      </c>
      <c r="E4" s="180"/>
      <c r="F4" s="180"/>
      <c r="G4" s="180"/>
      <c r="H4" s="180"/>
      <c r="I4" s="180"/>
      <c r="J4" s="180"/>
      <c r="K4" s="180"/>
      <c r="L4" s="180"/>
      <c r="M4" s="181"/>
      <c r="R4" s="6" t="s">
        <v>176</v>
      </c>
    </row>
    <row r="5" spans="1:47">
      <c r="B5" s="161" t="s">
        <v>112</v>
      </c>
      <c r="C5" s="162"/>
      <c r="D5" s="163" t="str">
        <f>VLOOKUP(D7,エンティティ一覧!A1:'エンティティ一覧'!AQ10060,2,FALSE)</f>
        <v>SA_C4</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結合テーブル_MML</v>
      </c>
      <c r="E6" s="164"/>
      <c r="F6" s="164"/>
      <c r="G6" s="164"/>
      <c r="H6" s="164"/>
      <c r="I6" s="164"/>
      <c r="J6" s="164"/>
      <c r="K6" s="164"/>
      <c r="L6" s="164"/>
      <c r="M6" s="165"/>
      <c r="T6" s="6" t="s">
        <v>1183</v>
      </c>
    </row>
    <row r="7" spans="1:47">
      <c r="B7" s="161" t="s">
        <v>114</v>
      </c>
      <c r="C7" s="162"/>
      <c r="D7" s="163" t="s">
        <v>1125</v>
      </c>
      <c r="E7" s="164"/>
      <c r="F7" s="164"/>
      <c r="G7" s="164"/>
      <c r="H7" s="164"/>
      <c r="I7" s="164"/>
      <c r="J7" s="164"/>
      <c r="K7" s="164"/>
      <c r="L7" s="164"/>
      <c r="M7" s="165"/>
      <c r="T7" s="6" t="s">
        <v>1184</v>
      </c>
    </row>
    <row r="8" spans="1:47">
      <c r="B8" s="161" t="s">
        <v>115</v>
      </c>
      <c r="C8" s="162"/>
      <c r="D8" s="163" t="s">
        <v>1126</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二次利用DBの患者情報モジュール_患者情報テーブルについて、バックアップスキーマを含めて結合する。</v>
      </c>
      <c r="E9" s="169"/>
      <c r="F9" s="169"/>
      <c r="G9" s="169"/>
      <c r="H9" s="169"/>
      <c r="I9" s="169"/>
      <c r="J9" s="169"/>
      <c r="K9" s="169"/>
      <c r="L9" s="169"/>
      <c r="M9" s="170"/>
      <c r="P9" s="6" t="str">
        <f>"ALTER TABLE milscm4."&amp;D$8&amp;" OWNER TO pgappl11;"</f>
        <v>ALTER TABLE milscm4.merge_mml_pi_master OWNER TO pgappl11;</v>
      </c>
    </row>
    <row r="10" spans="1:47">
      <c r="B10" s="11"/>
      <c r="C10" s="11"/>
      <c r="D10" s="9"/>
      <c r="E10" s="9"/>
      <c r="F10" s="9"/>
      <c r="G10" s="9"/>
      <c r="H10" s="9"/>
      <c r="I10" s="9"/>
      <c r="J10" s="9"/>
      <c r="K10" s="9"/>
      <c r="L10" s="9"/>
      <c r="M10" s="10"/>
      <c r="N10" s="9"/>
      <c r="P10" s="6" t="str">
        <f>"GRANT ALL ON TABLE milscm4."&amp;D$8&amp;" TO pgappl11;"</f>
        <v>GRANT ALL ON TABLE milscm4.merge_mml_pi_master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milscm4.merge_mml_pi_master</v>
      </c>
      <c r="AF12" s="156" t="s">
        <v>480</v>
      </c>
      <c r="AG12" s="156"/>
      <c r="AH12" s="156"/>
      <c r="AJ12" s="6" t="str">
        <f>"INSERT INTO milscm4."&amp;$D$8</f>
        <v>INSERT INTO milscm4.merge_mml_pi_master</v>
      </c>
      <c r="AO12" s="6" t="str">
        <f>"INSERT INTO milscm4."&amp;$D$8</f>
        <v>INSERT INTO milscm4.merge_mml_pi_master</v>
      </c>
      <c r="AT12" s="6" t="str">
        <f>"INSERT INTO milscm4."&amp;$D$8</f>
        <v>INSERT INTO milscm4.merge_mml_pi_master</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9" si="0">IF(L14="○","NOT NULL","")</f>
        <v>NOT NULL</v>
      </c>
      <c r="W14" s="6" t="str">
        <f t="shared" ref="W14:W39" si="1">"-- "&amp;C14</f>
        <v>-- 取込年月</v>
      </c>
      <c r="X14" s="6"/>
      <c r="AF14" s="42"/>
      <c r="AG14" s="42"/>
      <c r="AH14" s="42"/>
      <c r="AK14" s="22" t="str">
        <f t="shared" ref="AK14:AK17" si="2">IF(CHOOSE(MATCH(AK$11,$AF$11:$AH$11,0),$AF14,$AG14,$AH14)="〇",IF($B14&lt;&gt;1,",Null","Null"),IF($B14&lt;&gt;1,","&amp;$D14,$D14))</f>
        <v>torikomi_ym</v>
      </c>
      <c r="AP14" s="22" t="str">
        <f t="shared" ref="AP14:AP39" si="3">IF(CHOOSE(MATCH(AP$11,$AF$11:$AH$11,0),$AF14,$AG14,$AH14)="〇",IF($B14&lt;&gt;1,",Null","Null"),IF($B14&lt;&gt;1,","&amp;"d."&amp;$D14,"d."&amp;$D14))</f>
        <v>d.torikomi_ym</v>
      </c>
      <c r="AU14" s="22" t="str">
        <f t="shared" ref="AU14:AU39" si="4">IF(CHOOSE(MATCH(AU$11,$AF$11:$AH$11,0),$AF14,$AG14,$AH14)="〇",IF($B14&lt;&gt;1,",Null","Null"),IF($B14&lt;&gt;1,","&amp;"d."&amp;$D14,"d."&amp;$D14))</f>
        <v>d.torikomi_ym</v>
      </c>
    </row>
    <row r="15" spans="1:47" s="22" customFormat="1">
      <c r="A15" s="6"/>
      <c r="B15" s="14">
        <f t="shared" ref="B15:B38" si="5">ROW()-13</f>
        <v>2</v>
      </c>
      <c r="C15" s="15" t="s">
        <v>162</v>
      </c>
      <c r="D15" s="15" t="s">
        <v>136</v>
      </c>
      <c r="E15" s="17"/>
      <c r="F15" s="16" t="s">
        <v>129</v>
      </c>
      <c r="G15" s="17">
        <v>10</v>
      </c>
      <c r="H15" s="17" t="str">
        <f t="shared" ref="H15:H39" si="6">IF(F15="フラグ","boolean",IF(F15="文字列","text",IF(F15="整数","integer",IF(F15="実数","numeric",""))))</f>
        <v>integer</v>
      </c>
      <c r="I15" s="17">
        <f t="shared" ref="I15:I39" si="7">IF(H15="boolean",1,IF(H15="text",IF(G15&lt;=126,1+(G15*3),4+(G15*3)),IF(H15="integer",4,IF(H15="numeric",3+CEILING(G15/4*2,2),0))))</f>
        <v>4</v>
      </c>
      <c r="J15" s="18"/>
      <c r="K15" s="21"/>
      <c r="L15" s="19"/>
      <c r="M15" s="20" t="s">
        <v>1127</v>
      </c>
      <c r="P15" s="6"/>
      <c r="Q15" s="6"/>
      <c r="R15" s="6"/>
      <c r="S15" s="6" t="str">
        <f t="shared" ref="S15:S39" si="8">IF(B15&lt;&gt;1,","&amp;D15,D15)</f>
        <v>,mil_karute_id</v>
      </c>
      <c r="T15" s="6" t="str">
        <f t="shared" ref="T15:T39" si="9">UPPER(H15)</f>
        <v>INTEGER</v>
      </c>
      <c r="U15" s="6" t="str">
        <f t="shared" ref="U15:U39" si="10">IF(K15&lt;&gt;"","default "&amp;IF(H15="text","'"&amp;K15&amp;"'",K15),"")</f>
        <v/>
      </c>
      <c r="V15" s="6" t="str">
        <f t="shared" si="0"/>
        <v/>
      </c>
      <c r="W15" s="6" t="str">
        <f t="shared" si="1"/>
        <v>-- 千年カルテID</v>
      </c>
      <c r="X15" s="6"/>
      <c r="AF15" s="42"/>
      <c r="AG15" s="42"/>
      <c r="AH15" s="42"/>
      <c r="AK15" s="22" t="str">
        <f t="shared" si="2"/>
        <v>,mil_karute_id</v>
      </c>
      <c r="AP15" s="22" t="str">
        <f t="shared" si="3"/>
        <v>,d.mil_karute_id</v>
      </c>
      <c r="AU15" s="22" t="str">
        <f t="shared" si="4"/>
        <v>,d.mil_karute_id</v>
      </c>
    </row>
    <row r="16" spans="1:47" s="22" customFormat="1" ht="87">
      <c r="A16" s="6"/>
      <c r="B16" s="14">
        <f t="shared" si="5"/>
        <v>3</v>
      </c>
      <c r="C16" s="25" t="s">
        <v>161</v>
      </c>
      <c r="D16" s="25" t="s">
        <v>138</v>
      </c>
      <c r="E16" s="16" t="s">
        <v>137</v>
      </c>
      <c r="F16" s="16" t="s">
        <v>183</v>
      </c>
      <c r="G16" s="16">
        <v>9</v>
      </c>
      <c r="H16" s="17" t="str">
        <f t="shared" si="6"/>
        <v>text</v>
      </c>
      <c r="I16" s="17">
        <f t="shared" si="7"/>
        <v>28</v>
      </c>
      <c r="J16" s="26"/>
      <c r="K16" s="27"/>
      <c r="L16" s="28" t="s">
        <v>137</v>
      </c>
      <c r="M16" s="29" t="s">
        <v>1128</v>
      </c>
      <c r="P16" s="6"/>
      <c r="Q16" s="6"/>
      <c r="R16" s="6"/>
      <c r="S16" s="6" t="str">
        <f t="shared" si="8"/>
        <v>,facility_id</v>
      </c>
      <c r="T16" s="6" t="str">
        <f t="shared" si="9"/>
        <v>TEXT</v>
      </c>
      <c r="U16" s="6" t="str">
        <f t="shared" si="10"/>
        <v/>
      </c>
      <c r="V16" s="6" t="str">
        <f t="shared" si="0"/>
        <v>NOT NULL</v>
      </c>
      <c r="W16" s="6" t="str">
        <f t="shared" si="1"/>
        <v>-- 施設ID</v>
      </c>
      <c r="X16" s="6"/>
      <c r="AF16" s="42"/>
      <c r="AG16" s="42"/>
      <c r="AH16" s="42"/>
      <c r="AK16" s="22" t="str">
        <f t="shared" si="2"/>
        <v>,facility_id</v>
      </c>
      <c r="AP16" s="22" t="str">
        <f t="shared" si="3"/>
        <v>,d.facility_id</v>
      </c>
      <c r="AU16" s="22" t="str">
        <f t="shared" si="4"/>
        <v>,d.facility_id</v>
      </c>
    </row>
    <row r="17" spans="1:47" s="22" customFormat="1" ht="69.599999999999994">
      <c r="A17" s="6"/>
      <c r="B17" s="14">
        <f t="shared" si="5"/>
        <v>4</v>
      </c>
      <c r="C17" s="15" t="s">
        <v>1129</v>
      </c>
      <c r="D17" s="15" t="s">
        <v>1130</v>
      </c>
      <c r="E17" s="17"/>
      <c r="F17" s="16" t="s">
        <v>183</v>
      </c>
      <c r="G17" s="17">
        <v>8</v>
      </c>
      <c r="H17" s="17" t="str">
        <f t="shared" si="6"/>
        <v>text</v>
      </c>
      <c r="I17" s="17">
        <f t="shared" si="7"/>
        <v>25</v>
      </c>
      <c r="J17" s="18"/>
      <c r="K17" s="21"/>
      <c r="L17" s="19" t="s">
        <v>137</v>
      </c>
      <c r="M17" s="20" t="s">
        <v>1131</v>
      </c>
      <c r="P17" s="6"/>
      <c r="Q17" s="6"/>
      <c r="R17" s="6"/>
      <c r="S17" s="6" t="str">
        <f t="shared" si="8"/>
        <v>,shinryo_ymd</v>
      </c>
      <c r="T17" s="6" t="str">
        <f t="shared" si="9"/>
        <v>TEXT</v>
      </c>
      <c r="U17" s="6" t="str">
        <f t="shared" si="10"/>
        <v/>
      </c>
      <c r="V17" s="6" t="str">
        <f t="shared" si="0"/>
        <v>NOT NULL</v>
      </c>
      <c r="W17" s="6" t="str">
        <f t="shared" si="1"/>
        <v>-- 診療年月日</v>
      </c>
      <c r="X17" s="6"/>
      <c r="AF17" s="42"/>
      <c r="AG17" s="42"/>
      <c r="AH17" s="42"/>
      <c r="AK17" s="22" t="str">
        <f t="shared" si="2"/>
        <v>,shinryo_ymd</v>
      </c>
      <c r="AP17" s="22" t="str">
        <f t="shared" si="3"/>
        <v>,d.shinryo_ymd</v>
      </c>
      <c r="AU17" s="22" t="str">
        <f t="shared" si="4"/>
        <v>,d.shinryo_ymd</v>
      </c>
    </row>
    <row r="18" spans="1:47" s="22" customFormat="1">
      <c r="A18" s="6"/>
      <c r="B18" s="14">
        <f>ROW()-13</f>
        <v>5</v>
      </c>
      <c r="C18" s="25" t="s">
        <v>1132</v>
      </c>
      <c r="D18" s="25" t="s">
        <v>160</v>
      </c>
      <c r="E18" s="16"/>
      <c r="F18" s="16" t="s">
        <v>183</v>
      </c>
      <c r="G18" s="16">
        <v>3</v>
      </c>
      <c r="H18" s="17" t="str">
        <f t="shared" si="6"/>
        <v>text</v>
      </c>
      <c r="I18" s="17">
        <f t="shared" si="7"/>
        <v>10</v>
      </c>
      <c r="J18" s="26"/>
      <c r="K18" s="27" t="s">
        <v>1133</v>
      </c>
      <c r="L18" s="28" t="s">
        <v>137</v>
      </c>
      <c r="M18" s="29" t="s">
        <v>1134</v>
      </c>
      <c r="P18" s="6"/>
      <c r="Q18" s="6"/>
      <c r="R18" s="6"/>
      <c r="S18" s="6" t="str">
        <f t="shared" si="8"/>
        <v>,data_type</v>
      </c>
      <c r="T18" s="6" t="str">
        <f t="shared" si="9"/>
        <v>TEXT</v>
      </c>
      <c r="U18" s="6" t="str">
        <f t="shared" si="10"/>
        <v>default 'MML'</v>
      </c>
      <c r="V18" s="6" t="str">
        <f t="shared" si="0"/>
        <v>NOT NULL</v>
      </c>
      <c r="W18" s="6" t="str">
        <f t="shared" si="1"/>
        <v>-- データ種別</v>
      </c>
      <c r="X18" s="6"/>
      <c r="AF18" s="42"/>
      <c r="AG18" s="42"/>
      <c r="AH18" s="42"/>
      <c r="AK18" s="22" t="str">
        <f>IF(CHOOSE(MATCH(AK$11,$AF$11:$AH$11,0),$AF18,$AG18,$AH18)="〇",IF($B18&lt;&gt;1,",Null","Null"),IF($B18&lt;&gt;1,","&amp;$D18,$D18))</f>
        <v>,data_type</v>
      </c>
      <c r="AP18" s="22" t="str">
        <f t="shared" si="3"/>
        <v>,d.data_type</v>
      </c>
      <c r="AU18" s="22" t="str">
        <f t="shared" si="4"/>
        <v>,d.data_type</v>
      </c>
    </row>
    <row r="19" spans="1:47" s="22" customFormat="1" ht="34.799999999999997">
      <c r="A19" s="6"/>
      <c r="B19" s="14">
        <f t="shared" si="5"/>
        <v>6</v>
      </c>
      <c r="C19" s="15" t="s">
        <v>1135</v>
      </c>
      <c r="D19" s="15" t="s">
        <v>1136</v>
      </c>
      <c r="E19" s="17" t="s">
        <v>137</v>
      </c>
      <c r="F19" s="16" t="s">
        <v>183</v>
      </c>
      <c r="G19" s="17">
        <v>20</v>
      </c>
      <c r="H19" s="17" t="str">
        <f t="shared" si="6"/>
        <v>text</v>
      </c>
      <c r="I19" s="17">
        <f t="shared" si="7"/>
        <v>61</v>
      </c>
      <c r="J19" s="18"/>
      <c r="K19" s="21"/>
      <c r="L19" s="19" t="s">
        <v>137</v>
      </c>
      <c r="M19" s="20" t="s">
        <v>1137</v>
      </c>
      <c r="P19" s="6"/>
      <c r="Q19" s="6"/>
      <c r="R19" s="6"/>
      <c r="S19" s="6" t="str">
        <f t="shared" si="8"/>
        <v>,master_id</v>
      </c>
      <c r="T19" s="6" t="str">
        <f t="shared" si="9"/>
        <v>TEXT</v>
      </c>
      <c r="U19" s="6" t="str">
        <f t="shared" si="10"/>
        <v/>
      </c>
      <c r="V19" s="6" t="str">
        <f t="shared" si="0"/>
        <v>NOT NULL</v>
      </c>
      <c r="W19" s="6" t="str">
        <f t="shared" si="1"/>
        <v>-- 患者ID</v>
      </c>
      <c r="X19" s="6"/>
      <c r="AF19" s="42"/>
      <c r="AG19" s="42"/>
      <c r="AH19" s="42"/>
      <c r="AK19" s="22" t="str">
        <f t="shared" ref="AK19:AK39" si="11">IF(CHOOSE(MATCH(AK$11,$AF$11:$AH$11,0),$AF19,$AG19,$AH19)="〇",IF($B19&lt;&gt;1,",Null","Null"),IF($B19&lt;&gt;1,","&amp;$D19,$D19))</f>
        <v>,master_id</v>
      </c>
      <c r="AP19" s="22" t="str">
        <f t="shared" si="3"/>
        <v>,d.master_id</v>
      </c>
      <c r="AU19" s="22" t="str">
        <f t="shared" si="4"/>
        <v>,d.master_id</v>
      </c>
    </row>
    <row r="20" spans="1:47" s="22" customFormat="1" ht="34.799999999999997">
      <c r="A20" s="6"/>
      <c r="B20" s="14">
        <f t="shared" si="5"/>
        <v>7</v>
      </c>
      <c r="C20" s="25" t="s">
        <v>1138</v>
      </c>
      <c r="D20" s="25" t="s">
        <v>1139</v>
      </c>
      <c r="E20" s="16" t="s">
        <v>137</v>
      </c>
      <c r="F20" s="16" t="s">
        <v>183</v>
      </c>
      <c r="G20" s="16">
        <v>50</v>
      </c>
      <c r="H20" s="17" t="str">
        <f t="shared" si="6"/>
        <v>text</v>
      </c>
      <c r="I20" s="17">
        <f t="shared" si="7"/>
        <v>151</v>
      </c>
      <c r="J20" s="26"/>
      <c r="K20" s="27"/>
      <c r="L20" s="28" t="s">
        <v>137</v>
      </c>
      <c r="M20" s="29" t="s">
        <v>1140</v>
      </c>
      <c r="P20" s="6"/>
      <c r="Q20" s="6"/>
      <c r="R20" s="6"/>
      <c r="S20" s="6" t="str">
        <f t="shared" si="8"/>
        <v>,uid</v>
      </c>
      <c r="T20" s="6" t="str">
        <f t="shared" si="9"/>
        <v>TEXT</v>
      </c>
      <c r="U20" s="6" t="str">
        <f t="shared" si="10"/>
        <v/>
      </c>
      <c r="V20" s="6" t="str">
        <f t="shared" si="0"/>
        <v>NOT NULL</v>
      </c>
      <c r="W20" s="6" t="str">
        <f t="shared" si="1"/>
        <v>-- 文書ユニークID</v>
      </c>
      <c r="X20" s="6"/>
      <c r="AF20" s="42"/>
      <c r="AG20" s="42"/>
      <c r="AH20" s="42"/>
      <c r="AK20" s="22" t="str">
        <f t="shared" si="11"/>
        <v>,uid</v>
      </c>
      <c r="AP20" s="22" t="str">
        <f t="shared" si="3"/>
        <v>,d.uid</v>
      </c>
      <c r="AU20" s="22" t="str">
        <f t="shared" si="4"/>
        <v>,d.uid</v>
      </c>
    </row>
    <row r="21" spans="1:47" s="22" customFormat="1">
      <c r="A21" s="6"/>
      <c r="B21" s="14">
        <f t="shared" si="5"/>
        <v>8</v>
      </c>
      <c r="C21" s="15" t="s">
        <v>1141</v>
      </c>
      <c r="D21" s="15" t="s">
        <v>1142</v>
      </c>
      <c r="E21" s="17" t="s">
        <v>137</v>
      </c>
      <c r="F21" s="16" t="s">
        <v>129</v>
      </c>
      <c r="G21" s="17">
        <v>10</v>
      </c>
      <c r="H21" s="17" t="str">
        <f t="shared" si="6"/>
        <v>integer</v>
      </c>
      <c r="I21" s="17">
        <f t="shared" si="7"/>
        <v>4</v>
      </c>
      <c r="J21" s="18"/>
      <c r="K21" s="21"/>
      <c r="L21" s="19" t="s">
        <v>137</v>
      </c>
      <c r="M21" s="20" t="s">
        <v>1143</v>
      </c>
      <c r="P21" s="6"/>
      <c r="Q21" s="6"/>
      <c r="R21" s="6"/>
      <c r="S21" s="6" t="str">
        <f t="shared" si="8"/>
        <v>,patient_seq</v>
      </c>
      <c r="T21" s="6" t="str">
        <f t="shared" si="9"/>
        <v>INTEGER</v>
      </c>
      <c r="U21" s="6" t="str">
        <f t="shared" si="10"/>
        <v/>
      </c>
      <c r="V21" s="6" t="str">
        <f t="shared" si="0"/>
        <v>NOT NULL</v>
      </c>
      <c r="W21" s="6" t="str">
        <f t="shared" si="1"/>
        <v>-- 患者情報SEQ</v>
      </c>
      <c r="X21" s="6"/>
      <c r="AF21" s="42"/>
      <c r="AG21" s="42"/>
      <c r="AH21" s="42"/>
      <c r="AK21" s="22" t="str">
        <f t="shared" si="11"/>
        <v>,patient_seq</v>
      </c>
      <c r="AP21" s="22" t="str">
        <f t="shared" si="3"/>
        <v>,d.patient_seq</v>
      </c>
      <c r="AU21" s="22" t="str">
        <f t="shared" si="4"/>
        <v>,d.patient_seq</v>
      </c>
    </row>
    <row r="22" spans="1:47" s="22" customFormat="1">
      <c r="A22" s="6"/>
      <c r="B22" s="14">
        <f>ROW()-13</f>
        <v>9</v>
      </c>
      <c r="C22" s="25" t="s">
        <v>1144</v>
      </c>
      <c r="D22" s="25" t="s">
        <v>1145</v>
      </c>
      <c r="E22" s="16"/>
      <c r="F22" s="16" t="s">
        <v>183</v>
      </c>
      <c r="G22" s="16">
        <v>50</v>
      </c>
      <c r="H22" s="17" t="str">
        <f t="shared" si="6"/>
        <v>text</v>
      </c>
      <c r="I22" s="17">
        <f t="shared" si="7"/>
        <v>151</v>
      </c>
      <c r="J22" s="26"/>
      <c r="K22" s="27"/>
      <c r="L22" s="28"/>
      <c r="M22" s="29"/>
      <c r="P22" s="6"/>
      <c r="Q22" s="6"/>
      <c r="R22" s="6"/>
      <c r="S22" s="6" t="str">
        <f t="shared" si="8"/>
        <v>,main_id</v>
      </c>
      <c r="T22" s="6" t="str">
        <f t="shared" si="9"/>
        <v>TEXT</v>
      </c>
      <c r="U22" s="6" t="str">
        <f t="shared" si="10"/>
        <v/>
      </c>
      <c r="V22" s="6" t="str">
        <f t="shared" si="0"/>
        <v/>
      </c>
      <c r="W22" s="6" t="str">
        <f t="shared" si="1"/>
        <v>-- 主ID</v>
      </c>
      <c r="X22" s="6"/>
      <c r="AF22" s="42"/>
      <c r="AG22" s="42"/>
      <c r="AH22" s="42"/>
      <c r="AK22" s="22" t="str">
        <f t="shared" si="11"/>
        <v>,main_id</v>
      </c>
      <c r="AP22" s="22" t="str">
        <f t="shared" si="3"/>
        <v>,d.main_id</v>
      </c>
      <c r="AU22" s="22" t="str">
        <f t="shared" si="4"/>
        <v>,d.main_id</v>
      </c>
    </row>
    <row r="23" spans="1:47" s="22" customFormat="1">
      <c r="A23" s="6"/>
      <c r="B23" s="14">
        <f t="shared" si="5"/>
        <v>10</v>
      </c>
      <c r="C23" s="15" t="s">
        <v>1146</v>
      </c>
      <c r="D23" s="15" t="s">
        <v>1147</v>
      </c>
      <c r="E23" s="17"/>
      <c r="F23" s="16" t="s">
        <v>183</v>
      </c>
      <c r="G23" s="17">
        <v>50</v>
      </c>
      <c r="H23" s="17" t="str">
        <f t="shared" si="6"/>
        <v>text</v>
      </c>
      <c r="I23" s="17">
        <f t="shared" si="7"/>
        <v>151</v>
      </c>
      <c r="J23" s="18"/>
      <c r="K23" s="21"/>
      <c r="L23" s="19"/>
      <c r="M23" s="20"/>
      <c r="P23" s="6"/>
      <c r="Q23" s="6"/>
      <c r="R23" s="6"/>
      <c r="S23" s="6" t="str">
        <f t="shared" si="8"/>
        <v>,main_id_type_code</v>
      </c>
      <c r="T23" s="6" t="str">
        <f t="shared" si="9"/>
        <v>TEXT</v>
      </c>
      <c r="U23" s="6" t="str">
        <f t="shared" si="10"/>
        <v/>
      </c>
      <c r="V23" s="6" t="str">
        <f t="shared" si="0"/>
        <v/>
      </c>
      <c r="W23" s="6" t="str">
        <f t="shared" si="1"/>
        <v>-- 主IDの種類コード</v>
      </c>
      <c r="X23" s="6"/>
      <c r="AF23" s="42"/>
      <c r="AG23" s="42"/>
      <c r="AH23" s="42"/>
      <c r="AK23" s="22" t="str">
        <f t="shared" si="11"/>
        <v>,main_id_type_code</v>
      </c>
      <c r="AP23" s="22" t="str">
        <f t="shared" si="3"/>
        <v>,d.main_id_type_code</v>
      </c>
      <c r="AU23" s="22" t="str">
        <f t="shared" si="4"/>
        <v>,d.main_id_type_code</v>
      </c>
    </row>
    <row r="24" spans="1:47" s="22" customFormat="1">
      <c r="A24" s="6"/>
      <c r="B24" s="14">
        <f t="shared" si="5"/>
        <v>11</v>
      </c>
      <c r="C24" s="25" t="s">
        <v>1148</v>
      </c>
      <c r="D24" s="25" t="s">
        <v>1149</v>
      </c>
      <c r="E24" s="16"/>
      <c r="F24" s="16" t="s">
        <v>183</v>
      </c>
      <c r="G24" s="16">
        <v>7</v>
      </c>
      <c r="H24" s="17" t="str">
        <f t="shared" si="6"/>
        <v>text</v>
      </c>
      <c r="I24" s="17">
        <f t="shared" si="7"/>
        <v>22</v>
      </c>
      <c r="J24" s="26"/>
      <c r="K24" s="27"/>
      <c r="L24" s="28"/>
      <c r="M24" s="29"/>
      <c r="P24" s="6"/>
      <c r="Q24" s="6"/>
      <c r="R24" s="6"/>
      <c r="S24" s="6" t="str">
        <f t="shared" si="8"/>
        <v>,main_id_name</v>
      </c>
      <c r="T24" s="6" t="str">
        <f t="shared" si="9"/>
        <v>TEXT</v>
      </c>
      <c r="U24" s="6" t="str">
        <f t="shared" si="10"/>
        <v/>
      </c>
      <c r="V24" s="6" t="str">
        <f t="shared" si="0"/>
        <v/>
      </c>
      <c r="W24" s="6" t="str">
        <f t="shared" si="1"/>
        <v>-- 主IDテーブル名</v>
      </c>
      <c r="X24" s="6"/>
      <c r="AF24" s="42"/>
      <c r="AG24" s="42"/>
      <c r="AH24" s="42"/>
      <c r="AK24" s="22" t="str">
        <f t="shared" si="11"/>
        <v>,main_id_name</v>
      </c>
      <c r="AP24" s="22" t="str">
        <f t="shared" si="3"/>
        <v>,d.main_id_name</v>
      </c>
      <c r="AU24" s="22" t="str">
        <f t="shared" si="4"/>
        <v>,d.main_id_name</v>
      </c>
    </row>
    <row r="25" spans="1:47" s="22" customFormat="1">
      <c r="A25" s="6"/>
      <c r="B25" s="14">
        <f t="shared" si="5"/>
        <v>12</v>
      </c>
      <c r="C25" s="15" t="s">
        <v>1150</v>
      </c>
      <c r="D25" s="15" t="s">
        <v>1151</v>
      </c>
      <c r="E25" s="17"/>
      <c r="F25" s="16" t="s">
        <v>183</v>
      </c>
      <c r="G25" s="17">
        <v>10</v>
      </c>
      <c r="H25" s="17" t="str">
        <f t="shared" si="6"/>
        <v>text</v>
      </c>
      <c r="I25" s="17">
        <f t="shared" si="7"/>
        <v>31</v>
      </c>
      <c r="J25" s="18"/>
      <c r="K25" s="21"/>
      <c r="L25" s="19"/>
      <c r="M25" s="20"/>
      <c r="P25" s="6"/>
      <c r="Q25" s="6"/>
      <c r="R25" s="6"/>
      <c r="S25" s="6" t="str">
        <f t="shared" si="8"/>
        <v>,main_id_check_digit</v>
      </c>
      <c r="T25" s="6" t="str">
        <f t="shared" si="9"/>
        <v>TEXT</v>
      </c>
      <c r="U25" s="6" t="str">
        <f t="shared" si="10"/>
        <v/>
      </c>
      <c r="V25" s="6" t="str">
        <f t="shared" si="0"/>
        <v/>
      </c>
      <c r="W25" s="6" t="str">
        <f t="shared" si="1"/>
        <v>-- 主IDチェックディジット</v>
      </c>
      <c r="X25" s="6"/>
      <c r="AF25" s="42"/>
      <c r="AG25" s="42"/>
      <c r="AH25" s="42"/>
      <c r="AK25" s="22" t="str">
        <f t="shared" si="11"/>
        <v>,main_id_check_digit</v>
      </c>
      <c r="AP25" s="22" t="str">
        <f t="shared" si="3"/>
        <v>,d.main_id_check_digit</v>
      </c>
      <c r="AU25" s="22" t="str">
        <f t="shared" si="4"/>
        <v>,d.main_id_check_digit</v>
      </c>
    </row>
    <row r="26" spans="1:47" s="22" customFormat="1" ht="52.2">
      <c r="A26" s="6"/>
      <c r="B26" s="14">
        <f>ROW()-13</f>
        <v>13</v>
      </c>
      <c r="C26" s="25" t="s">
        <v>1152</v>
      </c>
      <c r="D26" s="25" t="s">
        <v>1153</v>
      </c>
      <c r="E26" s="16"/>
      <c r="F26" s="16" t="s">
        <v>183</v>
      </c>
      <c r="G26" s="16">
        <v>3</v>
      </c>
      <c r="H26" s="17" t="str">
        <f t="shared" si="6"/>
        <v>text</v>
      </c>
      <c r="I26" s="17">
        <f t="shared" si="7"/>
        <v>10</v>
      </c>
      <c r="J26" s="26"/>
      <c r="K26" s="27"/>
      <c r="L26" s="28"/>
      <c r="M26" s="29" t="s">
        <v>1154</v>
      </c>
      <c r="P26" s="6"/>
      <c r="Q26" s="6"/>
      <c r="R26" s="6"/>
      <c r="S26" s="6" t="str">
        <f t="shared" si="8"/>
        <v>,main_id_check_digit_system</v>
      </c>
      <c r="T26" s="6" t="str">
        <f t="shared" si="9"/>
        <v>TEXT</v>
      </c>
      <c r="U26" s="6" t="str">
        <f t="shared" si="10"/>
        <v/>
      </c>
      <c r="V26" s="6" t="str">
        <f t="shared" si="0"/>
        <v/>
      </c>
      <c r="W26" s="6" t="str">
        <f t="shared" si="1"/>
        <v>-- 主IDチェックディジット方式</v>
      </c>
      <c r="X26" s="6"/>
      <c r="AF26" s="42"/>
      <c r="AG26" s="42"/>
      <c r="AH26" s="42"/>
      <c r="AK26" s="22" t="str">
        <f t="shared" si="11"/>
        <v>,main_id_check_digit_system</v>
      </c>
      <c r="AP26" s="22" t="str">
        <f t="shared" si="3"/>
        <v>,d.main_id_check_digit_system</v>
      </c>
      <c r="AU26" s="22" t="str">
        <f t="shared" si="4"/>
        <v>,d.main_id_check_digit_system</v>
      </c>
    </row>
    <row r="27" spans="1:47" s="22" customFormat="1" ht="34.799999999999997">
      <c r="A27" s="6"/>
      <c r="B27" s="14">
        <f t="shared" si="5"/>
        <v>14</v>
      </c>
      <c r="C27" s="15" t="s">
        <v>555</v>
      </c>
      <c r="D27" s="15" t="s">
        <v>2015</v>
      </c>
      <c r="E27" s="17"/>
      <c r="F27" s="16" t="s">
        <v>183</v>
      </c>
      <c r="G27" s="17">
        <v>8</v>
      </c>
      <c r="H27" s="17" t="str">
        <f t="shared" si="6"/>
        <v>text</v>
      </c>
      <c r="I27" s="17">
        <f t="shared" si="7"/>
        <v>25</v>
      </c>
      <c r="J27" s="18"/>
      <c r="K27" s="21"/>
      <c r="L27" s="19"/>
      <c r="M27" s="20" t="s">
        <v>1155</v>
      </c>
      <c r="P27" s="6"/>
      <c r="Q27" s="6"/>
      <c r="R27" s="6"/>
      <c r="S27" s="6" t="str">
        <f t="shared" si="8"/>
        <v>,birthday</v>
      </c>
      <c r="T27" s="6" t="str">
        <f t="shared" si="9"/>
        <v>TEXT</v>
      </c>
      <c r="U27" s="6" t="str">
        <f t="shared" si="10"/>
        <v/>
      </c>
      <c r="V27" s="6" t="str">
        <f t="shared" si="0"/>
        <v/>
      </c>
      <c r="W27" s="6" t="str">
        <f t="shared" si="1"/>
        <v>-- 生年月日</v>
      </c>
      <c r="X27" s="6"/>
      <c r="AF27" s="42"/>
      <c r="AG27" s="42"/>
      <c r="AH27" s="42"/>
      <c r="AK27" s="22" t="str">
        <f t="shared" si="11"/>
        <v>,birthday</v>
      </c>
      <c r="AP27" s="22" t="str">
        <f t="shared" si="3"/>
        <v>,d.birthday</v>
      </c>
      <c r="AU27" s="22" t="str">
        <f t="shared" si="4"/>
        <v>,d.birthday</v>
      </c>
    </row>
    <row r="28" spans="1:47" s="22" customFormat="1" ht="34.799999999999997">
      <c r="A28" s="6"/>
      <c r="B28" s="14">
        <f t="shared" si="5"/>
        <v>15</v>
      </c>
      <c r="C28" s="15" t="s">
        <v>557</v>
      </c>
      <c r="D28" s="15" t="s">
        <v>1156</v>
      </c>
      <c r="E28" s="17"/>
      <c r="F28" s="16" t="s">
        <v>183</v>
      </c>
      <c r="G28" s="17">
        <v>7</v>
      </c>
      <c r="H28" s="17" t="str">
        <f t="shared" si="6"/>
        <v>text</v>
      </c>
      <c r="I28" s="17">
        <f t="shared" si="7"/>
        <v>22</v>
      </c>
      <c r="J28" s="18"/>
      <c r="K28" s="21"/>
      <c r="L28" s="19"/>
      <c r="M28" s="20" t="s">
        <v>1157</v>
      </c>
      <c r="P28" s="6"/>
      <c r="Q28" s="6"/>
      <c r="R28" s="6"/>
      <c r="S28" s="6" t="str">
        <f t="shared" si="8"/>
        <v>,sex</v>
      </c>
      <c r="T28" s="6" t="str">
        <f t="shared" si="9"/>
        <v>TEXT</v>
      </c>
      <c r="U28" s="6" t="str">
        <f t="shared" si="10"/>
        <v/>
      </c>
      <c r="V28" s="6" t="str">
        <f t="shared" si="0"/>
        <v/>
      </c>
      <c r="W28" s="6" t="str">
        <f t="shared" si="1"/>
        <v>-- 性別</v>
      </c>
      <c r="X28" s="6"/>
      <c r="AF28" s="42"/>
      <c r="AG28" s="42"/>
      <c r="AH28" s="42"/>
      <c r="AK28" s="22" t="str">
        <f t="shared" si="11"/>
        <v>,sex</v>
      </c>
      <c r="AP28" s="22" t="str">
        <f t="shared" si="3"/>
        <v>,d.sex</v>
      </c>
      <c r="AU28" s="22" t="str">
        <f t="shared" si="4"/>
        <v>,d.sex</v>
      </c>
    </row>
    <row r="29" spans="1:47" s="22" customFormat="1">
      <c r="A29" s="6"/>
      <c r="B29" s="14">
        <f t="shared" si="5"/>
        <v>16</v>
      </c>
      <c r="C29" s="25" t="s">
        <v>829</v>
      </c>
      <c r="D29" s="25" t="s">
        <v>830</v>
      </c>
      <c r="E29" s="16"/>
      <c r="F29" s="16" t="s">
        <v>183</v>
      </c>
      <c r="G29" s="16">
        <v>1</v>
      </c>
      <c r="H29" s="17" t="str">
        <f t="shared" si="6"/>
        <v>text</v>
      </c>
      <c r="I29" s="17">
        <f t="shared" si="7"/>
        <v>4</v>
      </c>
      <c r="J29" s="26"/>
      <c r="K29" s="27"/>
      <c r="L29" s="28"/>
      <c r="M29" s="29" t="s">
        <v>1158</v>
      </c>
      <c r="P29" s="6"/>
      <c r="Q29" s="6"/>
      <c r="R29" s="6"/>
      <c r="S29" s="6" t="str">
        <f t="shared" si="8"/>
        <v>,sex_kubun</v>
      </c>
      <c r="T29" s="6" t="str">
        <f t="shared" si="9"/>
        <v>TEXT</v>
      </c>
      <c r="U29" s="6" t="str">
        <f t="shared" si="10"/>
        <v/>
      </c>
      <c r="V29" s="6" t="str">
        <f t="shared" si="0"/>
        <v/>
      </c>
      <c r="W29" s="6" t="str">
        <f t="shared" si="1"/>
        <v>-- 男女区分</v>
      </c>
      <c r="X29" s="6"/>
      <c r="AF29" s="42"/>
      <c r="AG29" s="42"/>
      <c r="AH29" s="42"/>
      <c r="AK29" s="22" t="str">
        <f t="shared" si="11"/>
        <v>,sex_kubun</v>
      </c>
      <c r="AP29" s="22" t="str">
        <f t="shared" si="3"/>
        <v>,d.sex_kubun</v>
      </c>
      <c r="AU29" s="22" t="str">
        <f t="shared" si="4"/>
        <v>,d.sex_kubun</v>
      </c>
    </row>
    <row r="30" spans="1:47" s="22" customFormat="1" ht="34.799999999999997">
      <c r="A30" s="6"/>
      <c r="B30" s="14">
        <f t="shared" si="5"/>
        <v>17</v>
      </c>
      <c r="C30" s="15" t="s">
        <v>1159</v>
      </c>
      <c r="D30" s="15" t="s">
        <v>1160</v>
      </c>
      <c r="E30" s="17"/>
      <c r="F30" s="16" t="s">
        <v>183</v>
      </c>
      <c r="G30" s="17">
        <v>3</v>
      </c>
      <c r="H30" s="17" t="str">
        <f t="shared" si="6"/>
        <v>text</v>
      </c>
      <c r="I30" s="17">
        <f t="shared" si="7"/>
        <v>10</v>
      </c>
      <c r="J30" s="18"/>
      <c r="K30" s="21"/>
      <c r="L30" s="19"/>
      <c r="M30" s="20" t="s">
        <v>1161</v>
      </c>
      <c r="P30" s="6"/>
      <c r="Q30" s="6"/>
      <c r="R30" s="6"/>
      <c r="S30" s="6" t="str">
        <f t="shared" si="8"/>
        <v>,nationality_code</v>
      </c>
      <c r="T30" s="6" t="str">
        <f t="shared" si="9"/>
        <v>TEXT</v>
      </c>
      <c r="U30" s="6" t="str">
        <f t="shared" si="10"/>
        <v/>
      </c>
      <c r="V30" s="6" t="str">
        <f t="shared" si="0"/>
        <v/>
      </c>
      <c r="W30" s="6" t="str">
        <f t="shared" si="1"/>
        <v>-- 国籍コード</v>
      </c>
      <c r="X30" s="6"/>
      <c r="AF30" s="42"/>
      <c r="AG30" s="42"/>
      <c r="AH30" s="42"/>
      <c r="AK30" s="22" t="str">
        <f t="shared" si="11"/>
        <v>,nationality_code</v>
      </c>
      <c r="AP30" s="22" t="str">
        <f t="shared" si="3"/>
        <v>,d.nationality_code</v>
      </c>
      <c r="AU30" s="22" t="str">
        <f t="shared" si="4"/>
        <v>,d.nationality_code</v>
      </c>
    </row>
    <row r="31" spans="1:47" s="22" customFormat="1">
      <c r="A31" s="6"/>
      <c r="B31" s="14">
        <f>ROW()-13</f>
        <v>18</v>
      </c>
      <c r="C31" s="25" t="s">
        <v>1162</v>
      </c>
      <c r="D31" s="25" t="s">
        <v>1163</v>
      </c>
      <c r="E31" s="16"/>
      <c r="F31" s="16" t="s">
        <v>183</v>
      </c>
      <c r="G31" s="16">
        <v>3</v>
      </c>
      <c r="H31" s="17" t="str">
        <f t="shared" si="6"/>
        <v>text</v>
      </c>
      <c r="I31" s="17">
        <f t="shared" si="7"/>
        <v>10</v>
      </c>
      <c r="J31" s="26"/>
      <c r="K31" s="27"/>
      <c r="L31" s="28"/>
      <c r="M31" s="29"/>
      <c r="P31" s="6"/>
      <c r="Q31" s="6"/>
      <c r="R31" s="6"/>
      <c r="S31" s="6" t="str">
        <f t="shared" si="8"/>
        <v>,subtype_code</v>
      </c>
      <c r="T31" s="6" t="str">
        <f t="shared" si="9"/>
        <v>TEXT</v>
      </c>
      <c r="U31" s="6" t="str">
        <f t="shared" si="10"/>
        <v/>
      </c>
      <c r="V31" s="6" t="str">
        <f t="shared" si="0"/>
        <v/>
      </c>
      <c r="W31" s="6" t="str">
        <f t="shared" si="1"/>
        <v>-- 第2国籍コード</v>
      </c>
      <c r="X31" s="6"/>
      <c r="AF31" s="42"/>
      <c r="AG31" s="42"/>
      <c r="AH31" s="42"/>
      <c r="AK31" s="22" t="str">
        <f t="shared" si="11"/>
        <v>,subtype_code</v>
      </c>
      <c r="AP31" s="22" t="str">
        <f t="shared" si="3"/>
        <v>,d.subtype_code</v>
      </c>
      <c r="AU31" s="22" t="str">
        <f t="shared" si="4"/>
        <v>,d.subtype_code</v>
      </c>
    </row>
    <row r="32" spans="1:47" s="22" customFormat="1">
      <c r="A32" s="6"/>
      <c r="B32" s="14">
        <f t="shared" si="5"/>
        <v>19</v>
      </c>
      <c r="C32" s="15" t="s">
        <v>1164</v>
      </c>
      <c r="D32" s="15" t="s">
        <v>1165</v>
      </c>
      <c r="E32" s="17"/>
      <c r="F32" s="16" t="s">
        <v>183</v>
      </c>
      <c r="G32" s="17">
        <v>100</v>
      </c>
      <c r="H32" s="17" t="str">
        <f t="shared" si="6"/>
        <v>text</v>
      </c>
      <c r="I32" s="17">
        <f t="shared" si="7"/>
        <v>301</v>
      </c>
      <c r="J32" s="18"/>
      <c r="K32" s="21"/>
      <c r="L32" s="19"/>
      <c r="M32" s="20"/>
      <c r="P32" s="6"/>
      <c r="Q32" s="6"/>
      <c r="R32" s="6"/>
      <c r="S32" s="6" t="str">
        <f t="shared" si="8"/>
        <v>,race</v>
      </c>
      <c r="T32" s="6" t="str">
        <f t="shared" si="9"/>
        <v>TEXT</v>
      </c>
      <c r="U32" s="6" t="str">
        <f t="shared" si="10"/>
        <v/>
      </c>
      <c r="V32" s="6" t="str">
        <f t="shared" si="0"/>
        <v/>
      </c>
      <c r="W32" s="6" t="str">
        <f t="shared" si="1"/>
        <v>-- 人種、民族</v>
      </c>
      <c r="X32" s="6"/>
      <c r="AF32" s="42"/>
      <c r="AG32" s="42"/>
      <c r="AH32" s="42"/>
      <c r="AK32" s="22" t="str">
        <f t="shared" si="11"/>
        <v>,race</v>
      </c>
      <c r="AP32" s="22" t="str">
        <f t="shared" si="3"/>
        <v>,d.race</v>
      </c>
      <c r="AU32" s="22" t="str">
        <f t="shared" si="4"/>
        <v>,d.race</v>
      </c>
    </row>
    <row r="33" spans="1:47" s="22" customFormat="1">
      <c r="A33" s="6"/>
      <c r="B33" s="14">
        <f t="shared" si="5"/>
        <v>20</v>
      </c>
      <c r="C33" s="15" t="s">
        <v>1166</v>
      </c>
      <c r="D33" s="15" t="s">
        <v>1167</v>
      </c>
      <c r="E33" s="17"/>
      <c r="F33" s="16" t="s">
        <v>183</v>
      </c>
      <c r="G33" s="17">
        <v>50</v>
      </c>
      <c r="H33" s="17" t="str">
        <f t="shared" si="6"/>
        <v>text</v>
      </c>
      <c r="I33" s="17">
        <f t="shared" si="7"/>
        <v>151</v>
      </c>
      <c r="J33" s="18"/>
      <c r="K33" s="21"/>
      <c r="L33" s="19"/>
      <c r="M33" s="20"/>
      <c r="P33" s="6"/>
      <c r="Q33" s="6"/>
      <c r="R33" s="6"/>
      <c r="S33" s="6" t="str">
        <f t="shared" si="8"/>
        <v>,race_code</v>
      </c>
      <c r="T33" s="6" t="str">
        <f t="shared" si="9"/>
        <v>TEXT</v>
      </c>
      <c r="U33" s="6" t="str">
        <f t="shared" si="10"/>
        <v/>
      </c>
      <c r="V33" s="6" t="str">
        <f t="shared" si="0"/>
        <v/>
      </c>
      <c r="W33" s="6" t="str">
        <f t="shared" si="1"/>
        <v>-- 人種、民族コード</v>
      </c>
      <c r="X33" s="6"/>
      <c r="AF33" s="42"/>
      <c r="AG33" s="42"/>
      <c r="AH33" s="42"/>
      <c r="AK33" s="22" t="str">
        <f t="shared" si="11"/>
        <v>,race_code</v>
      </c>
      <c r="AP33" s="22" t="str">
        <f t="shared" si="3"/>
        <v>,d.race_code</v>
      </c>
      <c r="AU33" s="22" t="str">
        <f t="shared" si="4"/>
        <v>,d.race_code</v>
      </c>
    </row>
    <row r="34" spans="1:47" s="22" customFormat="1">
      <c r="A34" s="6"/>
      <c r="B34" s="14">
        <f t="shared" si="5"/>
        <v>21</v>
      </c>
      <c r="C34" s="25" t="s">
        <v>1168</v>
      </c>
      <c r="D34" s="25" t="s">
        <v>1169</v>
      </c>
      <c r="E34" s="16"/>
      <c r="F34" s="16" t="s">
        <v>183</v>
      </c>
      <c r="G34" s="16">
        <v>7</v>
      </c>
      <c r="H34" s="17" t="str">
        <f t="shared" si="6"/>
        <v>text</v>
      </c>
      <c r="I34" s="17">
        <f t="shared" si="7"/>
        <v>22</v>
      </c>
      <c r="J34" s="26"/>
      <c r="K34" s="27"/>
      <c r="L34" s="28"/>
      <c r="M34" s="29"/>
      <c r="P34" s="6"/>
      <c r="Q34" s="6"/>
      <c r="R34" s="6"/>
      <c r="S34" s="6" t="str">
        <f t="shared" si="8"/>
        <v>,race_code_id</v>
      </c>
      <c r="T34" s="6" t="str">
        <f t="shared" si="9"/>
        <v>TEXT</v>
      </c>
      <c r="U34" s="6" t="str">
        <f t="shared" si="10"/>
        <v/>
      </c>
      <c r="V34" s="6" t="str">
        <f t="shared" si="0"/>
        <v/>
      </c>
      <c r="W34" s="6" t="str">
        <f t="shared" si="1"/>
        <v>-- 人種、民族使用テーブル</v>
      </c>
      <c r="X34" s="6"/>
      <c r="AF34" s="42"/>
      <c r="AG34" s="42"/>
      <c r="AH34" s="42"/>
      <c r="AK34" s="22" t="str">
        <f t="shared" si="11"/>
        <v>,race_code_id</v>
      </c>
      <c r="AP34" s="22" t="str">
        <f t="shared" si="3"/>
        <v>,d.race_code_id</v>
      </c>
      <c r="AU34" s="22" t="str">
        <f t="shared" si="4"/>
        <v>,d.race_code_id</v>
      </c>
    </row>
    <row r="35" spans="1:47" s="22" customFormat="1" ht="34.799999999999997">
      <c r="A35" s="6"/>
      <c r="B35" s="14">
        <f t="shared" si="5"/>
        <v>22</v>
      </c>
      <c r="C35" s="15" t="s">
        <v>1170</v>
      </c>
      <c r="D35" s="15" t="s">
        <v>1171</v>
      </c>
      <c r="E35" s="17"/>
      <c r="F35" s="16" t="s">
        <v>183</v>
      </c>
      <c r="G35" s="17">
        <v>9</v>
      </c>
      <c r="H35" s="17" t="str">
        <f t="shared" si="6"/>
        <v>text</v>
      </c>
      <c r="I35" s="17">
        <f t="shared" si="7"/>
        <v>28</v>
      </c>
      <c r="J35" s="18"/>
      <c r="K35" s="21"/>
      <c r="L35" s="19"/>
      <c r="M35" s="20" t="s">
        <v>1172</v>
      </c>
      <c r="P35" s="6"/>
      <c r="Q35" s="6"/>
      <c r="R35" s="6"/>
      <c r="S35" s="6" t="str">
        <f t="shared" si="8"/>
        <v>,marital</v>
      </c>
      <c r="T35" s="6" t="str">
        <f t="shared" si="9"/>
        <v>TEXT</v>
      </c>
      <c r="U35" s="6" t="str">
        <f t="shared" si="10"/>
        <v/>
      </c>
      <c r="V35" s="6" t="str">
        <f t="shared" si="0"/>
        <v/>
      </c>
      <c r="W35" s="6" t="str">
        <f t="shared" si="1"/>
        <v>-- 婚姻状態</v>
      </c>
      <c r="X35" s="6"/>
      <c r="AF35" s="42"/>
      <c r="AG35" s="42"/>
      <c r="AH35" s="42"/>
      <c r="AK35" s="22" t="str">
        <f t="shared" si="11"/>
        <v>,marital</v>
      </c>
      <c r="AP35" s="22" t="str">
        <f t="shared" si="3"/>
        <v>,d.marital</v>
      </c>
      <c r="AU35" s="22" t="str">
        <f t="shared" si="4"/>
        <v>,d.marital</v>
      </c>
    </row>
    <row r="36" spans="1:47" s="22" customFormat="1">
      <c r="A36" s="6"/>
      <c r="B36" s="14">
        <f>ROW()-13</f>
        <v>23</v>
      </c>
      <c r="C36" s="25" t="s">
        <v>1173</v>
      </c>
      <c r="D36" s="25" t="s">
        <v>1174</v>
      </c>
      <c r="E36" s="16"/>
      <c r="F36" s="16" t="s">
        <v>183</v>
      </c>
      <c r="G36" s="16">
        <v>50</v>
      </c>
      <c r="H36" s="17" t="str">
        <f t="shared" si="6"/>
        <v>text</v>
      </c>
      <c r="I36" s="17">
        <f t="shared" si="7"/>
        <v>151</v>
      </c>
      <c r="J36" s="26"/>
      <c r="K36" s="27"/>
      <c r="L36" s="28"/>
      <c r="M36" s="29"/>
      <c r="P36" s="6"/>
      <c r="Q36" s="6"/>
      <c r="R36" s="6"/>
      <c r="S36" s="6" t="str">
        <f t="shared" si="8"/>
        <v>,account_number</v>
      </c>
      <c r="T36" s="6" t="str">
        <f t="shared" si="9"/>
        <v>TEXT</v>
      </c>
      <c r="U36" s="6" t="str">
        <f t="shared" si="10"/>
        <v/>
      </c>
      <c r="V36" s="6" t="str">
        <f t="shared" si="0"/>
        <v/>
      </c>
      <c r="W36" s="6" t="str">
        <f t="shared" si="1"/>
        <v>-- 会計番号</v>
      </c>
      <c r="X36" s="6"/>
      <c r="AF36" s="42"/>
      <c r="AG36" s="42"/>
      <c r="AH36" s="42"/>
      <c r="AK36" s="22" t="str">
        <f t="shared" si="11"/>
        <v>,account_number</v>
      </c>
      <c r="AP36" s="22" t="str">
        <f t="shared" si="3"/>
        <v>,d.account_number</v>
      </c>
      <c r="AU36" s="22" t="str">
        <f t="shared" si="4"/>
        <v>,d.account_number</v>
      </c>
    </row>
    <row r="37" spans="1:47" s="22" customFormat="1">
      <c r="A37" s="6"/>
      <c r="B37" s="14">
        <f t="shared" si="5"/>
        <v>24</v>
      </c>
      <c r="C37" s="25" t="s">
        <v>1175</v>
      </c>
      <c r="D37" s="25" t="s">
        <v>1176</v>
      </c>
      <c r="E37" s="16"/>
      <c r="F37" s="16" t="s">
        <v>183</v>
      </c>
      <c r="G37" s="16">
        <v>50</v>
      </c>
      <c r="H37" s="17" t="str">
        <f t="shared" si="6"/>
        <v>text</v>
      </c>
      <c r="I37" s="17">
        <f t="shared" si="7"/>
        <v>151</v>
      </c>
      <c r="J37" s="26"/>
      <c r="K37" s="27"/>
      <c r="L37" s="28"/>
      <c r="M37" s="29"/>
      <c r="P37" s="6"/>
      <c r="Q37" s="6"/>
      <c r="R37" s="6"/>
      <c r="S37" s="6" t="str">
        <f t="shared" si="8"/>
        <v>,socialIdentification</v>
      </c>
      <c r="T37" s="6" t="str">
        <f t="shared" si="9"/>
        <v>TEXT</v>
      </c>
      <c r="U37" s="6" t="str">
        <f t="shared" si="10"/>
        <v/>
      </c>
      <c r="V37" s="6" t="str">
        <f t="shared" si="0"/>
        <v/>
      </c>
      <c r="W37" s="6" t="str">
        <f t="shared" si="1"/>
        <v>-- 社会番号</v>
      </c>
      <c r="X37" s="6"/>
      <c r="AF37" s="42"/>
      <c r="AG37" s="42"/>
      <c r="AH37" s="42"/>
      <c r="AK37" s="22" t="str">
        <f t="shared" si="11"/>
        <v>,socialIdentification</v>
      </c>
      <c r="AP37" s="22" t="str">
        <f t="shared" si="3"/>
        <v>,d.socialIdentification</v>
      </c>
      <c r="AU37" s="22" t="str">
        <f t="shared" si="4"/>
        <v>,d.socialIdentification</v>
      </c>
    </row>
    <row r="38" spans="1:47" s="22" customFormat="1">
      <c r="A38" s="6"/>
      <c r="B38" s="14">
        <f t="shared" si="5"/>
        <v>25</v>
      </c>
      <c r="C38" s="15" t="s">
        <v>1177</v>
      </c>
      <c r="D38" s="15" t="s">
        <v>1178</v>
      </c>
      <c r="E38" s="17"/>
      <c r="F38" s="16" t="s">
        <v>183</v>
      </c>
      <c r="G38" s="17">
        <v>5</v>
      </c>
      <c r="H38" s="17" t="str">
        <f t="shared" si="6"/>
        <v>text</v>
      </c>
      <c r="I38" s="17">
        <f t="shared" si="7"/>
        <v>16</v>
      </c>
      <c r="J38" s="18"/>
      <c r="K38" s="21"/>
      <c r="L38" s="19"/>
      <c r="M38" s="20" t="s">
        <v>1179</v>
      </c>
      <c r="P38" s="6"/>
      <c r="Q38" s="6"/>
      <c r="R38" s="6"/>
      <c r="S38" s="6" t="str">
        <f t="shared" si="8"/>
        <v>,death_flag</v>
      </c>
      <c r="T38" s="6" t="str">
        <f t="shared" si="9"/>
        <v>TEXT</v>
      </c>
      <c r="U38" s="6" t="str">
        <f t="shared" si="10"/>
        <v/>
      </c>
      <c r="V38" s="6" t="str">
        <f t="shared" si="0"/>
        <v/>
      </c>
      <c r="W38" s="6" t="str">
        <f t="shared" si="1"/>
        <v>-- 死亡フラグ</v>
      </c>
      <c r="X38" s="6"/>
      <c r="AF38" s="42"/>
      <c r="AG38" s="42"/>
      <c r="AH38" s="42"/>
      <c r="AK38" s="22" t="str">
        <f t="shared" si="11"/>
        <v>,death_flag</v>
      </c>
      <c r="AP38" s="22" t="str">
        <f t="shared" si="3"/>
        <v>,d.death_flag</v>
      </c>
      <c r="AU38" s="22" t="str">
        <f t="shared" si="4"/>
        <v>,d.death_flag</v>
      </c>
    </row>
    <row r="39" spans="1:47" s="22" customFormat="1" ht="18.75" customHeight="1" thickBot="1">
      <c r="A39" s="6"/>
      <c r="B39" s="30">
        <f>ROW()-13</f>
        <v>26</v>
      </c>
      <c r="C39" s="31" t="s">
        <v>1180</v>
      </c>
      <c r="D39" s="31" t="s">
        <v>1181</v>
      </c>
      <c r="E39" s="23"/>
      <c r="F39" s="23" t="s">
        <v>183</v>
      </c>
      <c r="G39" s="23">
        <v>12</v>
      </c>
      <c r="H39" s="23" t="str">
        <f t="shared" si="6"/>
        <v>text</v>
      </c>
      <c r="I39" s="23">
        <f t="shared" si="7"/>
        <v>37</v>
      </c>
      <c r="J39" s="32"/>
      <c r="K39" s="33"/>
      <c r="L39" s="34"/>
      <c r="M39" s="35" t="s">
        <v>1182</v>
      </c>
      <c r="P39" s="6"/>
      <c r="Q39" s="6"/>
      <c r="R39" s="6"/>
      <c r="S39" s="6" t="str">
        <f t="shared" si="8"/>
        <v>,death_date</v>
      </c>
      <c r="T39" s="6" t="str">
        <f t="shared" si="9"/>
        <v>TEXT</v>
      </c>
      <c r="U39" s="6" t="str">
        <f t="shared" si="10"/>
        <v/>
      </c>
      <c r="V39" s="6" t="str">
        <f t="shared" si="0"/>
        <v/>
      </c>
      <c r="W39" s="6" t="str">
        <f t="shared" si="1"/>
        <v>-- 死亡日時</v>
      </c>
      <c r="X39" s="6"/>
      <c r="AF39" s="42"/>
      <c r="AG39" s="42"/>
      <c r="AH39" s="42"/>
      <c r="AK39" s="22" t="str">
        <f t="shared" si="11"/>
        <v>,death_date</v>
      </c>
      <c r="AP39" s="22" t="str">
        <f t="shared" si="3"/>
        <v>,d.death_date</v>
      </c>
      <c r="AU39" s="22" t="str">
        <f t="shared" si="4"/>
        <v>,d.death_date</v>
      </c>
    </row>
    <row r="40" spans="1:47">
      <c r="P40" s="22"/>
      <c r="R40" s="6" t="s">
        <v>175</v>
      </c>
      <c r="Y40" s="22"/>
      <c r="Z40" s="22"/>
      <c r="AA40" s="22"/>
      <c r="AB40" s="22"/>
      <c r="AJ40" s="6" t="s">
        <v>476</v>
      </c>
      <c r="AO40" s="6" t="s">
        <v>476</v>
      </c>
      <c r="AT40" s="6" t="s">
        <v>476</v>
      </c>
    </row>
    <row r="41" spans="1:47">
      <c r="A41" s="22"/>
      <c r="P41" s="22"/>
      <c r="Y41" s="22"/>
      <c r="Z41" s="22"/>
      <c r="AA41" s="22"/>
      <c r="AB41" s="22"/>
      <c r="AK41" s="6" t="str">
        <f>AK$11&amp;"."&amp;SUBSTITUTE($D$8,"merge","dwh")</f>
        <v>milscm2.dwh_mml_pi_master</v>
      </c>
      <c r="AP41" s="6" t="str">
        <f>"(select * from "&amp;$AP$11&amp;"."&amp;SUBSTITUTE($D$8,"merge","dwh")&amp;" where facility_id = '%(facility_id)s') d "</f>
        <v xml:space="preserve">(select * from milscm22.dwh_mml_pi_master where facility_id = '%(facility_id)s') d </v>
      </c>
      <c r="AU41" s="6" t="str">
        <f>"(select * from "&amp;$AU$11&amp;"."&amp;SUBSTITUTE($D$8,"merge","dwh")&amp;" where facility_id = '%(facility_id)s') d "</f>
        <v xml:space="preserve">(select * from milscm12.dwh_mml_pi_master where facility_id = '%(facility_id)s') d </v>
      </c>
    </row>
    <row r="42" spans="1:47">
      <c r="A42" s="22"/>
      <c r="P42" s="22"/>
      <c r="Y42" s="22"/>
      <c r="Z42" s="22"/>
      <c r="AA42" s="22"/>
      <c r="AB42" s="22"/>
      <c r="AJ42" s="6" t="s">
        <v>2006</v>
      </c>
      <c r="AO42" s="6" t="s">
        <v>2006</v>
      </c>
      <c r="AT42" s="6" t="s">
        <v>2006</v>
      </c>
    </row>
    <row r="43" spans="1:47">
      <c r="A43" s="22"/>
      <c r="P43" s="22"/>
      <c r="Y43" s="22"/>
      <c r="Z43" s="22"/>
      <c r="AA43" s="22"/>
      <c r="AB43" s="22"/>
      <c r="AI43" s="6" t="s">
        <v>138</v>
      </c>
      <c r="AK43" s="6" t="str">
        <f>$AI43&amp;" = '%(facility_id)s'"</f>
        <v>facility_id = '%(facility_id)s'</v>
      </c>
      <c r="AP43" s="6" t="str">
        <f>"not exists ( select 1 from (select * from "&amp;"milscm4."&amp;$D$8&amp;" where facility_id = '%(facility_id)s') m where"</f>
        <v>not exists ( select 1 from (select * from milscm4.merge_mml_pi_master where facility_id = '%(facility_id)s') m where</v>
      </c>
      <c r="AU43" s="6" t="str">
        <f>"not exists ( select 1 from (select * from "&amp;"milscm4."&amp;$D$8&amp;" where facility_id = '%(facility_id)s') m where"</f>
        <v>not exists ( select 1 from (select * from milscm4.merge_mml_pi_master where facility_id = '%(facility_id)s') m where</v>
      </c>
    </row>
    <row r="44" spans="1:47">
      <c r="A44" s="22"/>
      <c r="P44" s="22"/>
      <c r="Y44" s="22"/>
      <c r="Z44" s="22"/>
      <c r="AA44" s="22"/>
      <c r="AB44" s="22"/>
      <c r="AJ44" s="6" t="s">
        <v>2007</v>
      </c>
      <c r="AN44" s="6" t="s">
        <v>138</v>
      </c>
      <c r="AP44" s="6" t="str">
        <f>"d."&amp;$AN44&amp;"=m."&amp;$AN44</f>
        <v>d.facility_id=m.facility_id</v>
      </c>
      <c r="AU44" s="6" t="str">
        <f>"d."&amp;$AN44&amp;"=m."&amp;$AN44</f>
        <v>d.facility_id=m.facility_id</v>
      </c>
    </row>
    <row r="45" spans="1:47">
      <c r="A45" s="22"/>
      <c r="P45" s="22"/>
      <c r="Y45" s="22"/>
      <c r="Z45" s="22"/>
      <c r="AA45" s="22"/>
      <c r="AB45" s="22"/>
      <c r="AN45" s="6" t="s">
        <v>1139</v>
      </c>
      <c r="AP45" s="6" t="str">
        <f t="shared" ref="AP45" si="12">"and d."&amp;$AN45&amp;"=m."&amp;$AN45</f>
        <v>and d.uid=m.uid</v>
      </c>
      <c r="AU45" s="6" t="str">
        <f t="shared" ref="AU45" si="13">"and d."&amp;$AN45&amp;"=m."&amp;$AN45</f>
        <v>and d.uid=m.uid</v>
      </c>
    </row>
    <row r="46" spans="1:47">
      <c r="P46" s="22"/>
      <c r="Y46" s="22"/>
      <c r="Z46" s="22"/>
      <c r="AA46" s="22"/>
      <c r="AB46" s="22"/>
      <c r="AO46" s="6" t="s">
        <v>2022</v>
      </c>
      <c r="AT46" s="6" t="s">
        <v>2022</v>
      </c>
    </row>
    <row r="47" spans="1:47">
      <c r="P47" s="22"/>
      <c r="Y47" s="22"/>
      <c r="Z47" s="22"/>
      <c r="AA47" s="22"/>
      <c r="AB47" s="22"/>
    </row>
    <row r="48" spans="1:47">
      <c r="P48" s="22"/>
      <c r="Y48" s="22"/>
      <c r="Z48" s="22"/>
      <c r="AA48" s="22"/>
      <c r="AB48"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U116"/>
  <sheetViews>
    <sheetView showGridLines="0" zoomScaleNormal="100" workbookViewId="0">
      <pane xSplit="29" ySplit="5" topLeftCell="AD6" activePane="bottomRight" state="frozenSplit"/>
      <selection pane="topRight" activeCell="AC1" sqref="AC1"/>
      <selection pane="bottomLeft" activeCell="A6" sqref="A6"/>
      <selection pane="bottomRight" activeCell="AD6" sqref="AD6:AK6"/>
    </sheetView>
  </sheetViews>
  <sheetFormatPr defaultColWidth="2.6640625" defaultRowHeight="13.2"/>
  <cols>
    <col min="1" max="1" width="2.6640625" style="37" customWidth="1"/>
    <col min="2" max="22" width="2.6640625" style="37"/>
    <col min="23" max="23" width="2.6640625" style="37" customWidth="1"/>
    <col min="24" max="16384" width="2.6640625" style="37"/>
  </cols>
  <sheetData>
    <row r="1" spans="1:73" ht="13.5" customHeight="1">
      <c r="B1" s="126" t="s">
        <v>163</v>
      </c>
      <c r="C1" s="126"/>
      <c r="D1" s="126"/>
      <c r="E1" s="126"/>
      <c r="F1" s="126"/>
      <c r="G1" s="126"/>
      <c r="H1" s="126"/>
      <c r="I1" s="126"/>
      <c r="J1" s="126"/>
      <c r="K1" s="126"/>
      <c r="L1" s="126"/>
      <c r="M1" s="127" t="s">
        <v>110</v>
      </c>
      <c r="N1" s="128"/>
      <c r="O1" s="128"/>
      <c r="P1" s="128"/>
      <c r="Q1" s="128"/>
      <c r="R1" s="128"/>
      <c r="S1" s="128"/>
      <c r="T1" s="128"/>
      <c r="U1" s="128"/>
      <c r="V1" s="128"/>
      <c r="W1" s="128"/>
      <c r="X1" s="128"/>
      <c r="Y1" s="128"/>
      <c r="Z1" s="128"/>
      <c r="AA1" s="128"/>
      <c r="AB1" s="128"/>
      <c r="AC1" s="128"/>
      <c r="AD1" s="129"/>
      <c r="AE1" s="102"/>
      <c r="AF1" s="102"/>
      <c r="AG1" s="102"/>
      <c r="AH1" s="102"/>
      <c r="AI1" s="102"/>
      <c r="AJ1" s="102"/>
      <c r="AK1" s="102"/>
      <c r="AL1" s="102"/>
      <c r="AM1" s="102"/>
      <c r="AN1" s="102"/>
      <c r="AO1" s="102"/>
      <c r="AP1" s="102"/>
      <c r="AQ1" s="102" t="s">
        <v>164</v>
      </c>
      <c r="AR1" s="102"/>
      <c r="AS1" s="102"/>
      <c r="AT1" s="102"/>
      <c r="AU1" s="102"/>
      <c r="AV1" s="102"/>
      <c r="AW1" s="102" t="s">
        <v>165</v>
      </c>
      <c r="AX1" s="102"/>
      <c r="AY1" s="102"/>
      <c r="AZ1" s="102"/>
      <c r="BA1" s="102"/>
      <c r="BB1" s="102"/>
      <c r="BC1" s="102" t="s">
        <v>166</v>
      </c>
      <c r="BD1" s="102"/>
      <c r="BE1" s="102"/>
      <c r="BF1" s="102"/>
      <c r="BG1" s="102"/>
      <c r="BH1" s="102"/>
      <c r="BI1" s="102" t="s">
        <v>167</v>
      </c>
      <c r="BJ1" s="102"/>
      <c r="BK1" s="102"/>
      <c r="BL1" s="102"/>
      <c r="BM1" s="102"/>
      <c r="BN1" s="102"/>
    </row>
    <row r="2" spans="1:73">
      <c r="B2" s="126"/>
      <c r="C2" s="126"/>
      <c r="D2" s="126"/>
      <c r="E2" s="126"/>
      <c r="F2" s="126"/>
      <c r="G2" s="126"/>
      <c r="H2" s="126"/>
      <c r="I2" s="126"/>
      <c r="J2" s="126"/>
      <c r="K2" s="126"/>
      <c r="L2" s="126"/>
      <c r="M2" s="103" t="s">
        <v>111</v>
      </c>
      <c r="N2" s="104"/>
      <c r="O2" s="104"/>
      <c r="P2" s="104"/>
      <c r="Q2" s="104"/>
      <c r="R2" s="104"/>
      <c r="S2" s="104"/>
      <c r="T2" s="104"/>
      <c r="U2" s="104"/>
      <c r="V2" s="104"/>
      <c r="W2" s="104"/>
      <c r="X2" s="104"/>
      <c r="Y2" s="104"/>
      <c r="Z2" s="104"/>
      <c r="AA2" s="104"/>
      <c r="AB2" s="104"/>
      <c r="AC2" s="104"/>
      <c r="AD2" s="105"/>
      <c r="AE2" s="106"/>
      <c r="AF2" s="106"/>
      <c r="AG2" s="106"/>
      <c r="AH2" s="106"/>
      <c r="AI2" s="106"/>
      <c r="AJ2" s="106"/>
      <c r="AK2" s="106"/>
      <c r="AL2" s="106"/>
      <c r="AM2" s="106"/>
      <c r="AN2" s="106"/>
      <c r="AO2" s="106"/>
      <c r="AP2" s="106"/>
      <c r="AQ2" s="107"/>
      <c r="AR2" s="106"/>
      <c r="AS2" s="106"/>
      <c r="AT2" s="106"/>
      <c r="AU2" s="106"/>
      <c r="AV2" s="106"/>
      <c r="AW2" s="108"/>
      <c r="AX2" s="109"/>
      <c r="AY2" s="109"/>
      <c r="AZ2" s="109"/>
      <c r="BA2" s="109"/>
      <c r="BB2" s="110"/>
      <c r="BC2" s="107"/>
      <c r="BD2" s="106"/>
      <c r="BE2" s="106"/>
      <c r="BF2" s="106"/>
      <c r="BG2" s="106"/>
      <c r="BH2" s="106"/>
      <c r="BI2" s="107"/>
      <c r="BJ2" s="106"/>
      <c r="BK2" s="106"/>
      <c r="BL2" s="106"/>
      <c r="BM2" s="106"/>
      <c r="BN2" s="106"/>
    </row>
    <row r="3" spans="1:73" ht="13.8" thickBot="1">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row>
    <row r="4" spans="1:73" ht="21.75" customHeight="1">
      <c r="B4" s="134" t="s">
        <v>157</v>
      </c>
      <c r="C4" s="135"/>
      <c r="D4" s="135"/>
      <c r="E4" s="135"/>
      <c r="F4" s="96" t="s">
        <v>113</v>
      </c>
      <c r="G4" s="97"/>
      <c r="H4" s="97"/>
      <c r="I4" s="97"/>
      <c r="J4" s="97"/>
      <c r="K4" s="97"/>
      <c r="L4" s="98"/>
      <c r="M4" s="112" t="s">
        <v>168</v>
      </c>
      <c r="N4" s="113"/>
      <c r="O4" s="113"/>
      <c r="P4" s="113"/>
      <c r="Q4" s="114"/>
      <c r="R4" s="112" t="s">
        <v>169</v>
      </c>
      <c r="S4" s="113"/>
      <c r="T4" s="113"/>
      <c r="U4" s="113"/>
      <c r="V4" s="113"/>
      <c r="W4" s="113"/>
      <c r="X4" s="113"/>
      <c r="Y4" s="113"/>
      <c r="Z4" s="113"/>
      <c r="AA4" s="113"/>
      <c r="AB4" s="113"/>
      <c r="AC4" s="114"/>
      <c r="AD4" s="112" t="s">
        <v>158</v>
      </c>
      <c r="AE4" s="113"/>
      <c r="AF4" s="113"/>
      <c r="AG4" s="113"/>
      <c r="AH4" s="113"/>
      <c r="AI4" s="113"/>
      <c r="AJ4" s="113"/>
      <c r="AK4" s="114"/>
      <c r="AL4" s="96" t="s">
        <v>170</v>
      </c>
      <c r="AM4" s="97"/>
      <c r="AN4" s="97"/>
      <c r="AO4" s="97"/>
      <c r="AP4" s="98"/>
      <c r="AQ4" s="96" t="s">
        <v>116</v>
      </c>
      <c r="AR4" s="97"/>
      <c r="AS4" s="97"/>
      <c r="AT4" s="97"/>
      <c r="AU4" s="97"/>
      <c r="AV4" s="97"/>
      <c r="AW4" s="97"/>
      <c r="AX4" s="97"/>
      <c r="AY4" s="97"/>
      <c r="AZ4" s="97"/>
      <c r="BA4" s="97"/>
      <c r="BB4" s="97"/>
      <c r="BC4" s="97"/>
      <c r="BD4" s="97"/>
      <c r="BE4" s="97"/>
      <c r="BF4" s="97"/>
      <c r="BG4" s="97"/>
      <c r="BH4" s="97"/>
      <c r="BI4" s="97"/>
      <c r="BJ4" s="97"/>
      <c r="BK4" s="97"/>
      <c r="BL4" s="97"/>
      <c r="BM4" s="97"/>
      <c r="BN4" s="98"/>
      <c r="BO4" s="112" t="s">
        <v>171</v>
      </c>
      <c r="BP4" s="113"/>
      <c r="BQ4" s="113"/>
      <c r="BR4" s="113"/>
      <c r="BS4" s="124"/>
    </row>
    <row r="5" spans="1:73" ht="42" customHeight="1" thickBot="1">
      <c r="B5" s="136"/>
      <c r="C5" s="137"/>
      <c r="D5" s="137"/>
      <c r="E5" s="137"/>
      <c r="F5" s="99"/>
      <c r="G5" s="100"/>
      <c r="H5" s="100"/>
      <c r="I5" s="100"/>
      <c r="J5" s="100"/>
      <c r="K5" s="100"/>
      <c r="L5" s="101"/>
      <c r="M5" s="115"/>
      <c r="N5" s="116"/>
      <c r="O5" s="116"/>
      <c r="P5" s="116"/>
      <c r="Q5" s="117"/>
      <c r="R5" s="115"/>
      <c r="S5" s="116"/>
      <c r="T5" s="116"/>
      <c r="U5" s="116"/>
      <c r="V5" s="116"/>
      <c r="W5" s="116"/>
      <c r="X5" s="116"/>
      <c r="Y5" s="116"/>
      <c r="Z5" s="116"/>
      <c r="AA5" s="116"/>
      <c r="AB5" s="116"/>
      <c r="AC5" s="117"/>
      <c r="AD5" s="118"/>
      <c r="AE5" s="119"/>
      <c r="AF5" s="119"/>
      <c r="AG5" s="119"/>
      <c r="AH5" s="119"/>
      <c r="AI5" s="119"/>
      <c r="AJ5" s="119"/>
      <c r="AK5" s="120"/>
      <c r="AL5" s="121"/>
      <c r="AM5" s="122"/>
      <c r="AN5" s="122"/>
      <c r="AO5" s="122"/>
      <c r="AP5" s="123"/>
      <c r="AQ5" s="121"/>
      <c r="AR5" s="122"/>
      <c r="AS5" s="122"/>
      <c r="AT5" s="122"/>
      <c r="AU5" s="122"/>
      <c r="AV5" s="122"/>
      <c r="AW5" s="122"/>
      <c r="AX5" s="122"/>
      <c r="AY5" s="122"/>
      <c r="AZ5" s="122"/>
      <c r="BA5" s="122"/>
      <c r="BB5" s="122"/>
      <c r="BC5" s="122"/>
      <c r="BD5" s="122"/>
      <c r="BE5" s="122"/>
      <c r="BF5" s="122"/>
      <c r="BG5" s="122"/>
      <c r="BH5" s="122"/>
      <c r="BI5" s="122"/>
      <c r="BJ5" s="122"/>
      <c r="BK5" s="122"/>
      <c r="BL5" s="122"/>
      <c r="BM5" s="122"/>
      <c r="BN5" s="123"/>
      <c r="BO5" s="118"/>
      <c r="BP5" s="119"/>
      <c r="BQ5" s="119"/>
      <c r="BR5" s="119"/>
      <c r="BS5" s="125"/>
    </row>
    <row r="6" spans="1:73" ht="27" customHeight="1" thickTop="1">
      <c r="A6" s="37" t="str">
        <f>R6</f>
        <v>DPC調査データ_Dファイル_結合</v>
      </c>
      <c r="B6" s="130" t="s">
        <v>1412</v>
      </c>
      <c r="C6" s="131"/>
      <c r="D6" s="131"/>
      <c r="E6" s="132"/>
      <c r="F6" s="133" t="s">
        <v>1413</v>
      </c>
      <c r="G6" s="131"/>
      <c r="H6" s="131"/>
      <c r="I6" s="131"/>
      <c r="J6" s="131"/>
      <c r="K6" s="131"/>
      <c r="L6" s="132"/>
      <c r="M6" s="86" t="str">
        <f>"ENT_"&amp;RIGHT(B6,2)&amp;"_"&amp;TEXT(ROW(M6)-ROW(M$6)+1,"00")</f>
        <v>ENT_C1_01</v>
      </c>
      <c r="N6" s="87"/>
      <c r="O6" s="87"/>
      <c r="P6" s="87"/>
      <c r="Q6" s="88"/>
      <c r="R6" s="89" t="s">
        <v>410</v>
      </c>
      <c r="S6" s="90"/>
      <c r="T6" s="90"/>
      <c r="U6" s="90"/>
      <c r="V6" s="90"/>
      <c r="W6" s="90"/>
      <c r="X6" s="90"/>
      <c r="Y6" s="90"/>
      <c r="Z6" s="90"/>
      <c r="AA6" s="90"/>
      <c r="AB6" s="90"/>
      <c r="AC6" s="91"/>
      <c r="AD6" s="92" t="str">
        <f ca="1">INDIRECT(SUBSTITUTE(R6,"_結合","")&amp;"!D8")</f>
        <v>merge_dpc_dn</v>
      </c>
      <c r="AE6" s="93"/>
      <c r="AF6" s="93"/>
      <c r="AG6" s="93"/>
      <c r="AH6" s="93"/>
      <c r="AI6" s="93"/>
      <c r="AJ6" s="93"/>
      <c r="AK6" s="93"/>
      <c r="AL6" s="94" t="s">
        <v>178</v>
      </c>
      <c r="AM6" s="95"/>
      <c r="AN6" s="95"/>
      <c r="AO6" s="95"/>
      <c r="AP6" s="95"/>
      <c r="AQ6" s="92" t="str">
        <f ca="1">INDIRECT(SUBSTITUTE(R6,"_結合","")&amp;"!D9")</f>
        <v>二次利用DBのDPC調査データ_Dファイルテーブルについて、バックアップスキーマを含めて結合する。</v>
      </c>
      <c r="AR6" s="93"/>
      <c r="AS6" s="93"/>
      <c r="AT6" s="93"/>
      <c r="AU6" s="93"/>
      <c r="AV6" s="93"/>
      <c r="AW6" s="93"/>
      <c r="AX6" s="93"/>
      <c r="AY6" s="93"/>
      <c r="AZ6" s="93"/>
      <c r="BA6" s="93"/>
      <c r="BB6" s="93"/>
      <c r="BC6" s="93"/>
      <c r="BD6" s="93"/>
      <c r="BE6" s="93"/>
      <c r="BF6" s="93"/>
      <c r="BG6" s="93"/>
      <c r="BH6" s="93"/>
      <c r="BI6" s="93"/>
      <c r="BJ6" s="93"/>
      <c r="BK6" s="93"/>
      <c r="BL6" s="93"/>
      <c r="BM6" s="93"/>
      <c r="BN6" s="93"/>
      <c r="BO6" s="94" t="s">
        <v>172</v>
      </c>
      <c r="BP6" s="95"/>
      <c r="BQ6" s="95"/>
      <c r="BR6" s="95"/>
      <c r="BS6" s="111"/>
      <c r="BU6" s="37" t="str">
        <f ca="1">"select count(*) from milscm4."&amp;AD6&amp;";"</f>
        <v>select count(*) from milscm4.merge_dpc_dn;</v>
      </c>
    </row>
    <row r="7" spans="1:73" ht="27" customHeight="1">
      <c r="A7" s="37" t="str">
        <f t="shared" ref="A7:A25" si="0">R7</f>
        <v>DPC調査データ_入院EF統合ファイル_結合</v>
      </c>
      <c r="B7" s="67" t="s">
        <v>1411</v>
      </c>
      <c r="C7" s="68"/>
      <c r="D7" s="68"/>
      <c r="E7" s="69"/>
      <c r="F7" s="70" t="s">
        <v>1413</v>
      </c>
      <c r="G7" s="71"/>
      <c r="H7" s="71"/>
      <c r="I7" s="71"/>
      <c r="J7" s="71"/>
      <c r="K7" s="71"/>
      <c r="L7" s="72"/>
      <c r="M7" s="73" t="str">
        <f>"ENT_"&amp;RIGHT(B7,2)&amp;"_"&amp;TEXT(ROW(M7)-ROW(M$6)+1,"00")</f>
        <v>ENT_C1_02</v>
      </c>
      <c r="N7" s="74"/>
      <c r="O7" s="74"/>
      <c r="P7" s="74"/>
      <c r="Q7" s="75"/>
      <c r="R7" s="64" t="s">
        <v>1018</v>
      </c>
      <c r="S7" s="65"/>
      <c r="T7" s="65"/>
      <c r="U7" s="65"/>
      <c r="V7" s="65"/>
      <c r="W7" s="65"/>
      <c r="X7" s="65"/>
      <c r="Y7" s="65"/>
      <c r="Z7" s="65"/>
      <c r="AA7" s="65"/>
      <c r="AB7" s="65"/>
      <c r="AC7" s="66"/>
      <c r="AD7" s="60" t="str">
        <f ca="1">INDIRECT(SUBSTITUTE(R7,"_結合","")&amp;"!D8")</f>
        <v>merge_dpc_efn</v>
      </c>
      <c r="AE7" s="61"/>
      <c r="AF7" s="61"/>
      <c r="AG7" s="61"/>
      <c r="AH7" s="61"/>
      <c r="AI7" s="61"/>
      <c r="AJ7" s="61"/>
      <c r="AK7" s="61"/>
      <c r="AL7" s="58" t="s">
        <v>178</v>
      </c>
      <c r="AM7" s="59"/>
      <c r="AN7" s="59"/>
      <c r="AO7" s="59"/>
      <c r="AP7" s="59"/>
      <c r="AQ7" s="60" t="str">
        <f ca="1">INDIRECT(SUBSTITUTE(R7,"_結合","")&amp;"!D9")</f>
        <v>二次利用DBのDPC調査データ_入院EF統合ファイルテーブルについて、バックアップスキーマを含めて結合する。</v>
      </c>
      <c r="AR7" s="61"/>
      <c r="AS7" s="61"/>
      <c r="AT7" s="61"/>
      <c r="AU7" s="61"/>
      <c r="AV7" s="61"/>
      <c r="AW7" s="61"/>
      <c r="AX7" s="61"/>
      <c r="AY7" s="61"/>
      <c r="AZ7" s="61"/>
      <c r="BA7" s="61"/>
      <c r="BB7" s="61"/>
      <c r="BC7" s="61"/>
      <c r="BD7" s="61"/>
      <c r="BE7" s="61"/>
      <c r="BF7" s="61"/>
      <c r="BG7" s="61"/>
      <c r="BH7" s="61"/>
      <c r="BI7" s="61"/>
      <c r="BJ7" s="61"/>
      <c r="BK7" s="61"/>
      <c r="BL7" s="61"/>
      <c r="BM7" s="61"/>
      <c r="BN7" s="61"/>
      <c r="BO7" s="62" t="s">
        <v>172</v>
      </c>
      <c r="BP7" s="62"/>
      <c r="BQ7" s="62"/>
      <c r="BR7" s="62"/>
      <c r="BS7" s="63"/>
      <c r="BU7" s="37" t="str">
        <f t="shared" ref="BU7:BU23" ca="1" si="1">"select count(*) from milscm4."&amp;AD7&amp;";"</f>
        <v>select count(*) from milscm4.merge_dpc_efn;</v>
      </c>
    </row>
    <row r="8" spans="1:73" ht="27" customHeight="1">
      <c r="A8" s="37" t="str">
        <f t="shared" si="0"/>
        <v>DPC調査データ_外来EF統合ファイル_結合</v>
      </c>
      <c r="B8" s="67" t="s">
        <v>1411</v>
      </c>
      <c r="C8" s="68"/>
      <c r="D8" s="68"/>
      <c r="E8" s="69"/>
      <c r="F8" s="70" t="s">
        <v>1413</v>
      </c>
      <c r="G8" s="71"/>
      <c r="H8" s="71"/>
      <c r="I8" s="71"/>
      <c r="J8" s="71"/>
      <c r="K8" s="71"/>
      <c r="L8" s="72"/>
      <c r="M8" s="73" t="str">
        <f t="shared" ref="M8:M19" si="2">"ENT_"&amp;RIGHT(B8,2)&amp;"_"&amp;TEXT(ROW(M8)-ROW(M$6)+1,"00")</f>
        <v>ENT_C1_03</v>
      </c>
      <c r="N8" s="74"/>
      <c r="O8" s="74"/>
      <c r="P8" s="74"/>
      <c r="Q8" s="75"/>
      <c r="R8" s="64" t="s">
        <v>385</v>
      </c>
      <c r="S8" s="65"/>
      <c r="T8" s="65"/>
      <c r="U8" s="65"/>
      <c r="V8" s="65"/>
      <c r="W8" s="65"/>
      <c r="X8" s="65"/>
      <c r="Y8" s="65"/>
      <c r="Z8" s="65"/>
      <c r="AA8" s="65"/>
      <c r="AB8" s="65"/>
      <c r="AC8" s="66"/>
      <c r="AD8" s="60" t="str">
        <f t="shared" ref="AD8:AD74" ca="1" si="3">INDIRECT(SUBSTITUTE(R8,"_結合","")&amp;"!D8")</f>
        <v>merge_dpc_efg</v>
      </c>
      <c r="AE8" s="61"/>
      <c r="AF8" s="61"/>
      <c r="AG8" s="61"/>
      <c r="AH8" s="61"/>
      <c r="AI8" s="61"/>
      <c r="AJ8" s="61"/>
      <c r="AK8" s="61"/>
      <c r="AL8" s="58" t="s">
        <v>178</v>
      </c>
      <c r="AM8" s="59"/>
      <c r="AN8" s="59"/>
      <c r="AO8" s="59"/>
      <c r="AP8" s="59"/>
      <c r="AQ8" s="60" t="str">
        <f t="shared" ref="AQ8:AQ74" ca="1" si="4">INDIRECT(SUBSTITUTE(R8,"_結合","")&amp;"!D9")</f>
        <v>二次利用DBのDPC調査データ_外来EF統合ファイルテーブルについて、バックアップスキーマを含めて結合する。</v>
      </c>
      <c r="AR8" s="61"/>
      <c r="AS8" s="61"/>
      <c r="AT8" s="61"/>
      <c r="AU8" s="61"/>
      <c r="AV8" s="61"/>
      <c r="AW8" s="61"/>
      <c r="AX8" s="61"/>
      <c r="AY8" s="61"/>
      <c r="AZ8" s="61"/>
      <c r="BA8" s="61"/>
      <c r="BB8" s="61"/>
      <c r="BC8" s="61"/>
      <c r="BD8" s="61"/>
      <c r="BE8" s="61"/>
      <c r="BF8" s="61"/>
      <c r="BG8" s="61"/>
      <c r="BH8" s="61"/>
      <c r="BI8" s="61"/>
      <c r="BJ8" s="61"/>
      <c r="BK8" s="61"/>
      <c r="BL8" s="61"/>
      <c r="BM8" s="61"/>
      <c r="BN8" s="61"/>
      <c r="BO8" s="62" t="s">
        <v>172</v>
      </c>
      <c r="BP8" s="62"/>
      <c r="BQ8" s="62"/>
      <c r="BR8" s="62"/>
      <c r="BS8" s="63"/>
      <c r="BU8" s="37" t="str">
        <f t="shared" ca="1" si="1"/>
        <v>select count(*) from milscm4.merge_dpc_efg;</v>
      </c>
    </row>
    <row r="9" spans="1:73" ht="27" customHeight="1">
      <c r="A9" s="37" t="str">
        <f t="shared" ref="A9:A11" si="5">R9</f>
        <v>DPC調査データ_Hファイル_結合</v>
      </c>
      <c r="B9" s="67" t="s">
        <v>1411</v>
      </c>
      <c r="C9" s="68"/>
      <c r="D9" s="68"/>
      <c r="E9" s="69"/>
      <c r="F9" s="70" t="s">
        <v>1413</v>
      </c>
      <c r="G9" s="71"/>
      <c r="H9" s="71"/>
      <c r="I9" s="71"/>
      <c r="J9" s="71"/>
      <c r="K9" s="71"/>
      <c r="L9" s="72"/>
      <c r="M9" s="73" t="str">
        <f t="shared" ref="M9" si="6">"ENT_"&amp;RIGHT(B9,2)&amp;"_"&amp;TEXT(ROW(M9)-ROW(M$6)+1,"00")</f>
        <v>ENT_C1_04</v>
      </c>
      <c r="N9" s="74"/>
      <c r="O9" s="74"/>
      <c r="P9" s="74"/>
      <c r="Q9" s="75"/>
      <c r="R9" s="64" t="s">
        <v>1518</v>
      </c>
      <c r="S9" s="65"/>
      <c r="T9" s="65"/>
      <c r="U9" s="65"/>
      <c r="V9" s="65"/>
      <c r="W9" s="65"/>
      <c r="X9" s="65"/>
      <c r="Y9" s="65"/>
      <c r="Z9" s="65"/>
      <c r="AA9" s="65"/>
      <c r="AB9" s="65"/>
      <c r="AC9" s="66"/>
      <c r="AD9" s="60" t="str">
        <f t="shared" ref="AD9" ca="1" si="7">INDIRECT(SUBSTITUTE(R9,"_結合","")&amp;"!D8")</f>
        <v>merge_dpc_hn</v>
      </c>
      <c r="AE9" s="61"/>
      <c r="AF9" s="61"/>
      <c r="AG9" s="61"/>
      <c r="AH9" s="61"/>
      <c r="AI9" s="61"/>
      <c r="AJ9" s="61"/>
      <c r="AK9" s="61"/>
      <c r="AL9" s="58" t="s">
        <v>178</v>
      </c>
      <c r="AM9" s="59"/>
      <c r="AN9" s="59"/>
      <c r="AO9" s="59"/>
      <c r="AP9" s="59"/>
      <c r="AQ9" s="60" t="str">
        <f t="shared" ref="AQ9" ca="1" si="8">INDIRECT(SUBSTITUTE(R9,"_結合","")&amp;"!D9")</f>
        <v>二次利用DBのDPC調査データ_Hファイルテーブルについて、バックアップスキーマを含めて結合する。</v>
      </c>
      <c r="AR9" s="61"/>
      <c r="AS9" s="61"/>
      <c r="AT9" s="61"/>
      <c r="AU9" s="61"/>
      <c r="AV9" s="61"/>
      <c r="AW9" s="61"/>
      <c r="AX9" s="61"/>
      <c r="AY9" s="61"/>
      <c r="AZ9" s="61"/>
      <c r="BA9" s="61"/>
      <c r="BB9" s="61"/>
      <c r="BC9" s="61"/>
      <c r="BD9" s="61"/>
      <c r="BE9" s="61"/>
      <c r="BF9" s="61"/>
      <c r="BG9" s="61"/>
      <c r="BH9" s="61"/>
      <c r="BI9" s="61"/>
      <c r="BJ9" s="61"/>
      <c r="BK9" s="61"/>
      <c r="BL9" s="61"/>
      <c r="BM9" s="61"/>
      <c r="BN9" s="61"/>
      <c r="BO9" s="62" t="s">
        <v>172</v>
      </c>
      <c r="BP9" s="62"/>
      <c r="BQ9" s="62"/>
      <c r="BR9" s="62"/>
      <c r="BS9" s="63"/>
      <c r="BU9" s="37" t="str">
        <f t="shared" ref="BU9:BU11" ca="1" si="9">"select count(*) from milscm4."&amp;AD9&amp;";"</f>
        <v>select count(*) from milscm4.merge_dpc_hn;</v>
      </c>
    </row>
    <row r="10" spans="1:73" ht="27" customHeight="1">
      <c r="A10" s="37" t="str">
        <f t="shared" si="5"/>
        <v>DPC調査データ_様式1_結合</v>
      </c>
      <c r="B10" s="67" t="s">
        <v>1411</v>
      </c>
      <c r="C10" s="68"/>
      <c r="D10" s="68"/>
      <c r="E10" s="69"/>
      <c r="F10" s="70" t="s">
        <v>1413</v>
      </c>
      <c r="G10" s="71"/>
      <c r="H10" s="71"/>
      <c r="I10" s="71"/>
      <c r="J10" s="71"/>
      <c r="K10" s="71"/>
      <c r="L10" s="72"/>
      <c r="M10" s="73" t="str">
        <f>"ENT_"&amp;RIGHT(B10,2)&amp;"_"&amp;TEXT(ROW(M10)-ROW(M$6)+1,"00")</f>
        <v>ENT_C1_05</v>
      </c>
      <c r="N10" s="74"/>
      <c r="O10" s="74"/>
      <c r="P10" s="74"/>
      <c r="Q10" s="75"/>
      <c r="R10" s="64" t="s">
        <v>386</v>
      </c>
      <c r="S10" s="65"/>
      <c r="T10" s="65"/>
      <c r="U10" s="65"/>
      <c r="V10" s="65"/>
      <c r="W10" s="65"/>
      <c r="X10" s="65"/>
      <c r="Y10" s="65"/>
      <c r="Z10" s="65"/>
      <c r="AA10" s="65"/>
      <c r="AB10" s="65"/>
      <c r="AC10" s="66"/>
      <c r="AD10" s="60" t="str">
        <f ca="1">INDIRECT(SUBSTITUTE(R10,"_結合","")&amp;"!D8")</f>
        <v>merge_dpc_ff1</v>
      </c>
      <c r="AE10" s="61"/>
      <c r="AF10" s="61"/>
      <c r="AG10" s="61"/>
      <c r="AH10" s="61"/>
      <c r="AI10" s="61"/>
      <c r="AJ10" s="61"/>
      <c r="AK10" s="61"/>
      <c r="AL10" s="58" t="s">
        <v>178</v>
      </c>
      <c r="AM10" s="59"/>
      <c r="AN10" s="59"/>
      <c r="AO10" s="59"/>
      <c r="AP10" s="59"/>
      <c r="AQ10" s="60" t="str">
        <f ca="1">INDIRECT(SUBSTITUTE(R10,"_結合","")&amp;"!D9")</f>
        <v>二次利用DBのDPC調査データ_様式1テーブルについて、バックアップスキーマを含めて結合する。</v>
      </c>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2" t="s">
        <v>172</v>
      </c>
      <c r="BP10" s="62"/>
      <c r="BQ10" s="62"/>
      <c r="BR10" s="62"/>
      <c r="BS10" s="63"/>
      <c r="BU10" s="37" t="str">
        <f t="shared" ca="1" si="9"/>
        <v>select count(*) from milscm4.merge_dpc_ff1;</v>
      </c>
    </row>
    <row r="11" spans="1:73" ht="27" customHeight="1">
      <c r="A11" s="37" t="str">
        <f t="shared" si="5"/>
        <v>DPC調査データ_様式1_患者プロファイル/褥瘡_結合</v>
      </c>
      <c r="B11" s="67" t="s">
        <v>1411</v>
      </c>
      <c r="C11" s="68"/>
      <c r="D11" s="68"/>
      <c r="E11" s="69"/>
      <c r="F11" s="70" t="s">
        <v>1413</v>
      </c>
      <c r="G11" s="71"/>
      <c r="H11" s="71"/>
      <c r="I11" s="71"/>
      <c r="J11" s="71"/>
      <c r="K11" s="71"/>
      <c r="L11" s="72"/>
      <c r="M11" s="73" t="str">
        <f t="shared" ref="M11:M12" si="10">"ENT_"&amp;RIGHT(B11,2)&amp;"_"&amp;TEXT(ROW(M11)-ROW(M$6)+1,"00")</f>
        <v>ENT_C1_06</v>
      </c>
      <c r="N11" s="74"/>
      <c r="O11" s="74"/>
      <c r="P11" s="74"/>
      <c r="Q11" s="75"/>
      <c r="R11" s="64" t="s">
        <v>1418</v>
      </c>
      <c r="S11" s="65"/>
      <c r="T11" s="65"/>
      <c r="U11" s="65"/>
      <c r="V11" s="65"/>
      <c r="W11" s="65"/>
      <c r="X11" s="65"/>
      <c r="Y11" s="65"/>
      <c r="Z11" s="65"/>
      <c r="AA11" s="65"/>
      <c r="AB11" s="65"/>
      <c r="AC11" s="66"/>
      <c r="AD11" s="60" t="e">
        <f t="shared" ref="AD11:AD12" ca="1" si="11">INDIRECT(SUBSTITUTE(R11,"_結合","")&amp;"!D8")</f>
        <v>#REF!</v>
      </c>
      <c r="AE11" s="61"/>
      <c r="AF11" s="61"/>
      <c r="AG11" s="61"/>
      <c r="AH11" s="61"/>
      <c r="AI11" s="61"/>
      <c r="AJ11" s="61"/>
      <c r="AK11" s="61"/>
      <c r="AL11" s="58" t="s">
        <v>178</v>
      </c>
      <c r="AM11" s="59"/>
      <c r="AN11" s="59"/>
      <c r="AO11" s="59"/>
      <c r="AP11" s="59"/>
      <c r="AQ11" s="60" t="e">
        <f t="shared" ref="AQ11:AQ12" ca="1" si="12">INDIRECT(SUBSTITUTE(R11,"_結合","")&amp;"!D9")</f>
        <v>#REF!</v>
      </c>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2" t="s">
        <v>172</v>
      </c>
      <c r="BP11" s="62"/>
      <c r="BQ11" s="62"/>
      <c r="BR11" s="62"/>
      <c r="BS11" s="63"/>
      <c r="BU11" s="37" t="e">
        <f t="shared" ca="1" si="9"/>
        <v>#REF!</v>
      </c>
    </row>
    <row r="12" spans="1:73" ht="27" customHeight="1">
      <c r="A12" s="37" t="str">
        <f t="shared" ref="A12:A17" si="13">R12</f>
        <v>DPC調査データ_様式1_診断情報_併存症_結合</v>
      </c>
      <c r="B12" s="67" t="s">
        <v>1411</v>
      </c>
      <c r="C12" s="68"/>
      <c r="D12" s="68"/>
      <c r="E12" s="69"/>
      <c r="F12" s="70" t="s">
        <v>1413</v>
      </c>
      <c r="G12" s="71"/>
      <c r="H12" s="71"/>
      <c r="I12" s="71"/>
      <c r="J12" s="71"/>
      <c r="K12" s="71"/>
      <c r="L12" s="72"/>
      <c r="M12" s="73" t="str">
        <f t="shared" si="10"/>
        <v>ENT_C1_07</v>
      </c>
      <c r="N12" s="74"/>
      <c r="O12" s="74"/>
      <c r="P12" s="74"/>
      <c r="Q12" s="75"/>
      <c r="R12" s="64" t="s">
        <v>1703</v>
      </c>
      <c r="S12" s="65"/>
      <c r="T12" s="65"/>
      <c r="U12" s="65"/>
      <c r="V12" s="65"/>
      <c r="W12" s="65"/>
      <c r="X12" s="65"/>
      <c r="Y12" s="65"/>
      <c r="Z12" s="65"/>
      <c r="AA12" s="65"/>
      <c r="AB12" s="65"/>
      <c r="AC12" s="66"/>
      <c r="AD12" s="60" t="str">
        <f t="shared" ca="1" si="11"/>
        <v>merge_dpc_ff1_a006040</v>
      </c>
      <c r="AE12" s="61"/>
      <c r="AF12" s="61"/>
      <c r="AG12" s="61"/>
      <c r="AH12" s="61"/>
      <c r="AI12" s="61"/>
      <c r="AJ12" s="61"/>
      <c r="AK12" s="61"/>
      <c r="AL12" s="58" t="s">
        <v>178</v>
      </c>
      <c r="AM12" s="59"/>
      <c r="AN12" s="59"/>
      <c r="AO12" s="59"/>
      <c r="AP12" s="59"/>
      <c r="AQ12" s="60" t="str">
        <f t="shared" ca="1" si="12"/>
        <v>二次利用DBのDPC調査データ_様式1_診断情報_併存症テーブルについて、バックアップスキーマを含めて結合する。</v>
      </c>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2" t="s">
        <v>172</v>
      </c>
      <c r="BP12" s="62"/>
      <c r="BQ12" s="62"/>
      <c r="BR12" s="62"/>
      <c r="BS12" s="63"/>
      <c r="BU12" s="37" t="str">
        <f t="shared" ref="BU12:BU17" ca="1" si="14">"select count(*) from milscm4."&amp;AD12&amp;";"</f>
        <v>select count(*) from milscm4.merge_dpc_ff1_a006040;</v>
      </c>
    </row>
    <row r="13" spans="1:73" ht="27" customHeight="1">
      <c r="A13" s="37" t="str">
        <f t="shared" si="13"/>
        <v>DPC調査データ_様式1_診断情報_続発症_結合</v>
      </c>
      <c r="B13" s="67" t="s">
        <v>1411</v>
      </c>
      <c r="C13" s="68"/>
      <c r="D13" s="68"/>
      <c r="E13" s="69"/>
      <c r="F13" s="70" t="s">
        <v>1413</v>
      </c>
      <c r="G13" s="71"/>
      <c r="H13" s="71"/>
      <c r="I13" s="71"/>
      <c r="J13" s="71"/>
      <c r="K13" s="71"/>
      <c r="L13" s="72"/>
      <c r="M13" s="73" t="str">
        <f>"ENT_"&amp;RIGHT(B13,2)&amp;"_"&amp;TEXT(ROW(M13)-ROW(M$6)+1,"00")</f>
        <v>ENT_C1_08</v>
      </c>
      <c r="N13" s="74"/>
      <c r="O13" s="74"/>
      <c r="P13" s="74"/>
      <c r="Q13" s="75"/>
      <c r="R13" s="64" t="s">
        <v>1705</v>
      </c>
      <c r="S13" s="65"/>
      <c r="T13" s="65"/>
      <c r="U13" s="65"/>
      <c r="V13" s="65"/>
      <c r="W13" s="65"/>
      <c r="X13" s="65"/>
      <c r="Y13" s="65"/>
      <c r="Z13" s="65"/>
      <c r="AA13" s="65"/>
      <c r="AB13" s="65"/>
      <c r="AC13" s="66"/>
      <c r="AD13" s="60" t="str">
        <f ca="1">INDIRECT(SUBSTITUTE(R13,"_結合","")&amp;"!D8")</f>
        <v>merge_dpc_ff1_a006050</v>
      </c>
      <c r="AE13" s="61"/>
      <c r="AF13" s="61"/>
      <c r="AG13" s="61"/>
      <c r="AH13" s="61"/>
      <c r="AI13" s="61"/>
      <c r="AJ13" s="61"/>
      <c r="AK13" s="61"/>
      <c r="AL13" s="58" t="s">
        <v>178</v>
      </c>
      <c r="AM13" s="59"/>
      <c r="AN13" s="59"/>
      <c r="AO13" s="59"/>
      <c r="AP13" s="59"/>
      <c r="AQ13" s="60" t="str">
        <f ca="1">INDIRECT(SUBSTITUTE(R13,"_結合","")&amp;"!D9")</f>
        <v>二次利用DBのDPC調査データ_様式1_診断情報_続発症テーブルについて、バックアップスキーマを含めて結合する。</v>
      </c>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2" t="s">
        <v>172</v>
      </c>
      <c r="BP13" s="62"/>
      <c r="BQ13" s="62"/>
      <c r="BR13" s="62"/>
      <c r="BS13" s="63"/>
      <c r="BU13" s="37" t="str">
        <f t="shared" ca="1" si="14"/>
        <v>select count(*) from milscm4.merge_dpc_ff1_a006050;</v>
      </c>
    </row>
    <row r="14" spans="1:73" ht="27" customHeight="1">
      <c r="A14" s="37" t="str">
        <f t="shared" si="13"/>
        <v>DPC調査データ_様式1_手術情報_結合</v>
      </c>
      <c r="B14" s="67" t="s">
        <v>1411</v>
      </c>
      <c r="C14" s="68"/>
      <c r="D14" s="68"/>
      <c r="E14" s="69"/>
      <c r="F14" s="70" t="s">
        <v>1413</v>
      </c>
      <c r="G14" s="71"/>
      <c r="H14" s="71"/>
      <c r="I14" s="71"/>
      <c r="J14" s="71"/>
      <c r="K14" s="71"/>
      <c r="L14" s="72"/>
      <c r="M14" s="73" t="str">
        <f t="shared" ref="M14:M15" si="15">"ENT_"&amp;RIGHT(B14,2)&amp;"_"&amp;TEXT(ROW(M14)-ROW(M$6)+1,"00")</f>
        <v>ENT_C1_09</v>
      </c>
      <c r="N14" s="74"/>
      <c r="O14" s="74"/>
      <c r="P14" s="74"/>
      <c r="Q14" s="75"/>
      <c r="R14" s="64" t="s">
        <v>1419</v>
      </c>
      <c r="S14" s="65"/>
      <c r="T14" s="65"/>
      <c r="U14" s="65"/>
      <c r="V14" s="65"/>
      <c r="W14" s="65"/>
      <c r="X14" s="65"/>
      <c r="Y14" s="65"/>
      <c r="Z14" s="65"/>
      <c r="AA14" s="65"/>
      <c r="AB14" s="65"/>
      <c r="AC14" s="66"/>
      <c r="AD14" s="60" t="e">
        <f t="shared" ref="AD14:AD15" ca="1" si="16">INDIRECT(SUBSTITUTE(R14,"_結合","")&amp;"!D8")</f>
        <v>#REF!</v>
      </c>
      <c r="AE14" s="61"/>
      <c r="AF14" s="61"/>
      <c r="AG14" s="61"/>
      <c r="AH14" s="61"/>
      <c r="AI14" s="61"/>
      <c r="AJ14" s="61"/>
      <c r="AK14" s="61"/>
      <c r="AL14" s="58" t="s">
        <v>178</v>
      </c>
      <c r="AM14" s="59"/>
      <c r="AN14" s="59"/>
      <c r="AO14" s="59"/>
      <c r="AP14" s="59"/>
      <c r="AQ14" s="60" t="e">
        <f t="shared" ref="AQ14:AQ15" ca="1" si="17">INDIRECT(SUBSTITUTE(R14,"_結合","")&amp;"!D9")</f>
        <v>#REF!</v>
      </c>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2" t="s">
        <v>172</v>
      </c>
      <c r="BP14" s="62"/>
      <c r="BQ14" s="62"/>
      <c r="BR14" s="62"/>
      <c r="BS14" s="63"/>
      <c r="BU14" s="37" t="e">
        <f t="shared" ca="1" si="14"/>
        <v>#REF!</v>
      </c>
    </row>
    <row r="15" spans="1:73" ht="27" customHeight="1">
      <c r="A15" s="37" t="str">
        <f t="shared" si="13"/>
        <v>DPC調査データ_様式1_FIM_結合</v>
      </c>
      <c r="B15" s="67" t="s">
        <v>1411</v>
      </c>
      <c r="C15" s="68"/>
      <c r="D15" s="68"/>
      <c r="E15" s="69"/>
      <c r="F15" s="70" t="s">
        <v>1413</v>
      </c>
      <c r="G15" s="71"/>
      <c r="H15" s="71"/>
      <c r="I15" s="71"/>
      <c r="J15" s="71"/>
      <c r="K15" s="71"/>
      <c r="L15" s="72"/>
      <c r="M15" s="73" t="str">
        <f t="shared" si="15"/>
        <v>ENT_C1_10</v>
      </c>
      <c r="N15" s="74"/>
      <c r="O15" s="74"/>
      <c r="P15" s="74"/>
      <c r="Q15" s="75"/>
      <c r="R15" s="64" t="s">
        <v>1420</v>
      </c>
      <c r="S15" s="65"/>
      <c r="T15" s="65"/>
      <c r="U15" s="65"/>
      <c r="V15" s="65"/>
      <c r="W15" s="65"/>
      <c r="X15" s="65"/>
      <c r="Y15" s="65"/>
      <c r="Z15" s="65"/>
      <c r="AA15" s="65"/>
      <c r="AB15" s="65"/>
      <c r="AC15" s="66"/>
      <c r="AD15" s="60" t="e">
        <f t="shared" ca="1" si="16"/>
        <v>#REF!</v>
      </c>
      <c r="AE15" s="61"/>
      <c r="AF15" s="61"/>
      <c r="AG15" s="61"/>
      <c r="AH15" s="61"/>
      <c r="AI15" s="61"/>
      <c r="AJ15" s="61"/>
      <c r="AK15" s="61"/>
      <c r="AL15" s="58" t="s">
        <v>178</v>
      </c>
      <c r="AM15" s="59"/>
      <c r="AN15" s="59"/>
      <c r="AO15" s="59"/>
      <c r="AP15" s="59"/>
      <c r="AQ15" s="60" t="e">
        <f t="shared" ca="1" si="17"/>
        <v>#REF!</v>
      </c>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2" t="s">
        <v>172</v>
      </c>
      <c r="BP15" s="62"/>
      <c r="BQ15" s="62"/>
      <c r="BR15" s="62"/>
      <c r="BS15" s="63"/>
      <c r="BU15" s="37" t="e">
        <f t="shared" ca="1" si="14"/>
        <v>#REF!</v>
      </c>
    </row>
    <row r="16" spans="1:73" ht="27" customHeight="1">
      <c r="A16" s="37" t="str">
        <f t="shared" si="13"/>
        <v>DPC調査データ_様式1_SOFAスコア/特定集中治療室_結合</v>
      </c>
      <c r="B16" s="67" t="s">
        <v>1411</v>
      </c>
      <c r="C16" s="68"/>
      <c r="D16" s="68"/>
      <c r="E16" s="69"/>
      <c r="F16" s="70" t="s">
        <v>1413</v>
      </c>
      <c r="G16" s="71"/>
      <c r="H16" s="71"/>
      <c r="I16" s="71"/>
      <c r="J16" s="71"/>
      <c r="K16" s="71"/>
      <c r="L16" s="72"/>
      <c r="M16" s="73" t="str">
        <f>"ENT_"&amp;RIGHT(B16,2)&amp;"_"&amp;TEXT(ROW(M16)-ROW(M$6)+1,"00")</f>
        <v>ENT_C1_11</v>
      </c>
      <c r="N16" s="74"/>
      <c r="O16" s="74"/>
      <c r="P16" s="74"/>
      <c r="Q16" s="75"/>
      <c r="R16" s="64" t="s">
        <v>1421</v>
      </c>
      <c r="S16" s="65"/>
      <c r="T16" s="65"/>
      <c r="U16" s="65"/>
      <c r="V16" s="65"/>
      <c r="W16" s="65"/>
      <c r="X16" s="65"/>
      <c r="Y16" s="65"/>
      <c r="Z16" s="65"/>
      <c r="AA16" s="65"/>
      <c r="AB16" s="65"/>
      <c r="AC16" s="66"/>
      <c r="AD16" s="60" t="e">
        <f ca="1">INDIRECT(SUBSTITUTE(R16,"_結合","")&amp;"!D8")</f>
        <v>#REF!</v>
      </c>
      <c r="AE16" s="61"/>
      <c r="AF16" s="61"/>
      <c r="AG16" s="61"/>
      <c r="AH16" s="61"/>
      <c r="AI16" s="61"/>
      <c r="AJ16" s="61"/>
      <c r="AK16" s="61"/>
      <c r="AL16" s="58" t="s">
        <v>178</v>
      </c>
      <c r="AM16" s="59"/>
      <c r="AN16" s="59"/>
      <c r="AO16" s="59"/>
      <c r="AP16" s="59"/>
      <c r="AQ16" s="60" t="e">
        <f ca="1">INDIRECT(SUBSTITUTE(R16,"_結合","")&amp;"!D9")</f>
        <v>#REF!</v>
      </c>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2" t="s">
        <v>172</v>
      </c>
      <c r="BP16" s="62"/>
      <c r="BQ16" s="62"/>
      <c r="BR16" s="62"/>
      <c r="BS16" s="63"/>
      <c r="BU16" s="37" t="e">
        <f t="shared" ca="1" si="14"/>
        <v>#REF!</v>
      </c>
    </row>
    <row r="17" spans="1:73" ht="27" customHeight="1">
      <c r="A17" s="37" t="str">
        <f t="shared" si="13"/>
        <v>DPC調査データ_様式1_SOFAスコア/敗血症_結合</v>
      </c>
      <c r="B17" s="67" t="s">
        <v>1411</v>
      </c>
      <c r="C17" s="68"/>
      <c r="D17" s="68"/>
      <c r="E17" s="69"/>
      <c r="F17" s="70" t="s">
        <v>1413</v>
      </c>
      <c r="G17" s="71"/>
      <c r="H17" s="71"/>
      <c r="I17" s="71"/>
      <c r="J17" s="71"/>
      <c r="K17" s="71"/>
      <c r="L17" s="72"/>
      <c r="M17" s="73" t="str">
        <f t="shared" ref="M17:M18" si="18">"ENT_"&amp;RIGHT(B17,2)&amp;"_"&amp;TEXT(ROW(M17)-ROW(M$6)+1,"00")</f>
        <v>ENT_C1_12</v>
      </c>
      <c r="N17" s="74"/>
      <c r="O17" s="74"/>
      <c r="P17" s="74"/>
      <c r="Q17" s="75"/>
      <c r="R17" s="64" t="s">
        <v>1422</v>
      </c>
      <c r="S17" s="65"/>
      <c r="T17" s="65"/>
      <c r="U17" s="65"/>
      <c r="V17" s="65"/>
      <c r="W17" s="65"/>
      <c r="X17" s="65"/>
      <c r="Y17" s="65"/>
      <c r="Z17" s="65"/>
      <c r="AA17" s="65"/>
      <c r="AB17" s="65"/>
      <c r="AC17" s="66"/>
      <c r="AD17" s="60" t="e">
        <f t="shared" ref="AD17:AD18" ca="1" si="19">INDIRECT(SUBSTITUTE(R17,"_結合","")&amp;"!D8")</f>
        <v>#REF!</v>
      </c>
      <c r="AE17" s="61"/>
      <c r="AF17" s="61"/>
      <c r="AG17" s="61"/>
      <c r="AH17" s="61"/>
      <c r="AI17" s="61"/>
      <c r="AJ17" s="61"/>
      <c r="AK17" s="61"/>
      <c r="AL17" s="58" t="s">
        <v>178</v>
      </c>
      <c r="AM17" s="59"/>
      <c r="AN17" s="59"/>
      <c r="AO17" s="59"/>
      <c r="AP17" s="59"/>
      <c r="AQ17" s="60" t="e">
        <f t="shared" ref="AQ17:AQ18" ca="1" si="20">INDIRECT(SUBSTITUTE(R17,"_結合","")&amp;"!D9")</f>
        <v>#REF!</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2" t="s">
        <v>172</v>
      </c>
      <c r="BP17" s="62"/>
      <c r="BQ17" s="62"/>
      <c r="BR17" s="62"/>
      <c r="BS17" s="63"/>
      <c r="BU17" s="37" t="e">
        <f t="shared" ca="1" si="14"/>
        <v>#REF!</v>
      </c>
    </row>
    <row r="18" spans="1:73" ht="27" customHeight="1">
      <c r="A18" s="37" t="str">
        <f t="shared" ref="A18" si="21">R18</f>
        <v>DPC調査データ_様式1_pSOFAスコア/特定集中治療室_結合</v>
      </c>
      <c r="B18" s="67" t="s">
        <v>1411</v>
      </c>
      <c r="C18" s="68"/>
      <c r="D18" s="68"/>
      <c r="E18" s="69"/>
      <c r="F18" s="70" t="s">
        <v>1413</v>
      </c>
      <c r="G18" s="71"/>
      <c r="H18" s="71"/>
      <c r="I18" s="71"/>
      <c r="J18" s="71"/>
      <c r="K18" s="71"/>
      <c r="L18" s="72"/>
      <c r="M18" s="73" t="str">
        <f t="shared" si="18"/>
        <v>ENT_C1_13</v>
      </c>
      <c r="N18" s="74"/>
      <c r="O18" s="74"/>
      <c r="P18" s="74"/>
      <c r="Q18" s="75"/>
      <c r="R18" s="64" t="s">
        <v>1423</v>
      </c>
      <c r="S18" s="65"/>
      <c r="T18" s="65"/>
      <c r="U18" s="65"/>
      <c r="V18" s="65"/>
      <c r="W18" s="65"/>
      <c r="X18" s="65"/>
      <c r="Y18" s="65"/>
      <c r="Z18" s="65"/>
      <c r="AA18" s="65"/>
      <c r="AB18" s="65"/>
      <c r="AC18" s="66"/>
      <c r="AD18" s="60" t="e">
        <f t="shared" ca="1" si="19"/>
        <v>#REF!</v>
      </c>
      <c r="AE18" s="61"/>
      <c r="AF18" s="61"/>
      <c r="AG18" s="61"/>
      <c r="AH18" s="61"/>
      <c r="AI18" s="61"/>
      <c r="AJ18" s="61"/>
      <c r="AK18" s="61"/>
      <c r="AL18" s="58" t="s">
        <v>178</v>
      </c>
      <c r="AM18" s="59"/>
      <c r="AN18" s="59"/>
      <c r="AO18" s="59"/>
      <c r="AP18" s="59"/>
      <c r="AQ18" s="60" t="e">
        <f t="shared" ca="1" si="20"/>
        <v>#REF!</v>
      </c>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2" t="s">
        <v>172</v>
      </c>
      <c r="BP18" s="62"/>
      <c r="BQ18" s="62"/>
      <c r="BR18" s="62"/>
      <c r="BS18" s="63"/>
      <c r="BU18" s="37" t="e">
        <f t="shared" ref="BU18" ca="1" si="22">"select count(*) from milscm4."&amp;AD18&amp;";"</f>
        <v>#REF!</v>
      </c>
    </row>
    <row r="19" spans="1:73" ht="27" customHeight="1">
      <c r="A19" s="37" t="str">
        <f t="shared" si="0"/>
        <v>DPC調査データ_様式1_pSOFAスコア/敗血症_結合</v>
      </c>
      <c r="B19" s="76" t="s">
        <v>1411</v>
      </c>
      <c r="C19" s="77"/>
      <c r="D19" s="77"/>
      <c r="E19" s="78"/>
      <c r="F19" s="79" t="s">
        <v>1413</v>
      </c>
      <c r="G19" s="80"/>
      <c r="H19" s="80"/>
      <c r="I19" s="80"/>
      <c r="J19" s="80"/>
      <c r="K19" s="80"/>
      <c r="L19" s="81"/>
      <c r="M19" s="73" t="str">
        <f t="shared" si="2"/>
        <v>ENT_C1_14</v>
      </c>
      <c r="N19" s="74"/>
      <c r="O19" s="74"/>
      <c r="P19" s="74"/>
      <c r="Q19" s="75"/>
      <c r="R19" s="64" t="s">
        <v>1424</v>
      </c>
      <c r="S19" s="65"/>
      <c r="T19" s="65"/>
      <c r="U19" s="65"/>
      <c r="V19" s="65"/>
      <c r="W19" s="65"/>
      <c r="X19" s="65"/>
      <c r="Y19" s="65"/>
      <c r="Z19" s="65"/>
      <c r="AA19" s="65"/>
      <c r="AB19" s="65"/>
      <c r="AC19" s="66"/>
      <c r="AD19" s="60" t="e">
        <f t="shared" ca="1" si="3"/>
        <v>#REF!</v>
      </c>
      <c r="AE19" s="61"/>
      <c r="AF19" s="61"/>
      <c r="AG19" s="61"/>
      <c r="AH19" s="61"/>
      <c r="AI19" s="61"/>
      <c r="AJ19" s="61"/>
      <c r="AK19" s="61"/>
      <c r="AL19" s="58" t="s">
        <v>178</v>
      </c>
      <c r="AM19" s="59"/>
      <c r="AN19" s="59"/>
      <c r="AO19" s="59"/>
      <c r="AP19" s="59"/>
      <c r="AQ19" s="60" t="e">
        <f t="shared" ca="1" si="4"/>
        <v>#REF!</v>
      </c>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2" t="s">
        <v>172</v>
      </c>
      <c r="BP19" s="62"/>
      <c r="BQ19" s="62"/>
      <c r="BR19" s="62"/>
      <c r="BS19" s="63"/>
      <c r="BU19" s="37" t="e">
        <f t="shared" ca="1" si="1"/>
        <v>#REF!</v>
      </c>
    </row>
    <row r="20" spans="1:73" ht="27" customHeight="1">
      <c r="A20" s="37" t="str">
        <f t="shared" si="0"/>
        <v>医科レセプト_医療機関情報レコード_結合</v>
      </c>
      <c r="B20" s="82" t="s">
        <v>1415</v>
      </c>
      <c r="C20" s="83"/>
      <c r="D20" s="83"/>
      <c r="E20" s="84"/>
      <c r="F20" s="85" t="s">
        <v>1416</v>
      </c>
      <c r="G20" s="83"/>
      <c r="H20" s="83"/>
      <c r="I20" s="83"/>
      <c r="J20" s="83"/>
      <c r="K20" s="83"/>
      <c r="L20" s="84"/>
      <c r="M20" s="73" t="str">
        <f>"ENT_"&amp;RIGHT(B20,2)&amp;"_"&amp;TEXT(ROW(M20)-ROW(M$20)+1,"00")</f>
        <v>ENT_C2_01</v>
      </c>
      <c r="N20" s="74"/>
      <c r="O20" s="74"/>
      <c r="P20" s="74"/>
      <c r="Q20" s="75"/>
      <c r="R20" s="64" t="s">
        <v>1428</v>
      </c>
      <c r="S20" s="65"/>
      <c r="T20" s="65"/>
      <c r="U20" s="65"/>
      <c r="V20" s="65"/>
      <c r="W20" s="65"/>
      <c r="X20" s="65"/>
      <c r="Y20" s="65"/>
      <c r="Z20" s="65"/>
      <c r="AA20" s="65"/>
      <c r="AB20" s="65"/>
      <c r="AC20" s="66"/>
      <c r="AD20" s="60" t="str">
        <f t="shared" ca="1" si="3"/>
        <v>merge_receiptc_ir</v>
      </c>
      <c r="AE20" s="61"/>
      <c r="AF20" s="61"/>
      <c r="AG20" s="61"/>
      <c r="AH20" s="61"/>
      <c r="AI20" s="61"/>
      <c r="AJ20" s="61"/>
      <c r="AK20" s="61"/>
      <c r="AL20" s="58" t="s">
        <v>178</v>
      </c>
      <c r="AM20" s="59"/>
      <c r="AN20" s="59"/>
      <c r="AO20" s="59"/>
      <c r="AP20" s="59"/>
      <c r="AQ20" s="60" t="str">
        <f t="shared" ca="1" si="4"/>
        <v>二次利用DBの医科レセプト_医療機関情報レコードテーブルについて、バックアップスキーマを含めて結合する。</v>
      </c>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2" t="s">
        <v>172</v>
      </c>
      <c r="BP20" s="62"/>
      <c r="BQ20" s="62"/>
      <c r="BR20" s="62"/>
      <c r="BS20" s="63"/>
      <c r="BU20" s="37" t="str">
        <f t="shared" ca="1" si="1"/>
        <v>select count(*) from milscm4.merge_receiptc_ir;</v>
      </c>
    </row>
    <row r="21" spans="1:73" ht="27" customHeight="1">
      <c r="A21" s="37" t="str">
        <f t="shared" ref="A21:A22" si="23">R21</f>
        <v>医科レセプト_レセプト共通レコード_結合</v>
      </c>
      <c r="B21" s="67" t="s">
        <v>1414</v>
      </c>
      <c r="C21" s="68"/>
      <c r="D21" s="68"/>
      <c r="E21" s="69"/>
      <c r="F21" s="70" t="s">
        <v>1416</v>
      </c>
      <c r="G21" s="71"/>
      <c r="H21" s="71"/>
      <c r="I21" s="71"/>
      <c r="J21" s="71"/>
      <c r="K21" s="71"/>
      <c r="L21" s="72"/>
      <c r="M21" s="73" t="str">
        <f t="shared" ref="M21:M23" si="24">"ENT_"&amp;RIGHT(B21,2)&amp;"_"&amp;TEXT(ROW(M21)-ROW(M$20)+1,"00")</f>
        <v>ENT_C2_02</v>
      </c>
      <c r="N21" s="74"/>
      <c r="O21" s="74"/>
      <c r="P21" s="74"/>
      <c r="Q21" s="75"/>
      <c r="R21" s="64" t="s">
        <v>387</v>
      </c>
      <c r="S21" s="65"/>
      <c r="T21" s="65"/>
      <c r="U21" s="65"/>
      <c r="V21" s="65"/>
      <c r="W21" s="65"/>
      <c r="X21" s="65"/>
      <c r="Y21" s="65"/>
      <c r="Z21" s="65"/>
      <c r="AA21" s="65"/>
      <c r="AB21" s="65"/>
      <c r="AC21" s="66"/>
      <c r="AD21" s="60" t="str">
        <f t="shared" ca="1" si="3"/>
        <v>merge_receiptc_re</v>
      </c>
      <c r="AE21" s="61"/>
      <c r="AF21" s="61"/>
      <c r="AG21" s="61"/>
      <c r="AH21" s="61"/>
      <c r="AI21" s="61"/>
      <c r="AJ21" s="61"/>
      <c r="AK21" s="61"/>
      <c r="AL21" s="58" t="s">
        <v>178</v>
      </c>
      <c r="AM21" s="59"/>
      <c r="AN21" s="59"/>
      <c r="AO21" s="59"/>
      <c r="AP21" s="59"/>
      <c r="AQ21" s="60" t="str">
        <f t="shared" ca="1" si="4"/>
        <v>二次利用DBの医科レセプト_レセプト共通レコードテーブルについて、バックアップスキーマを含めて結合する。</v>
      </c>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2" t="s">
        <v>172</v>
      </c>
      <c r="BP21" s="62"/>
      <c r="BQ21" s="62"/>
      <c r="BR21" s="62"/>
      <c r="BS21" s="63"/>
      <c r="BU21" s="37" t="str">
        <f t="shared" ca="1" si="1"/>
        <v>select count(*) from milscm4.merge_receiptc_re;</v>
      </c>
    </row>
    <row r="22" spans="1:73" ht="27" customHeight="1">
      <c r="A22" s="37" t="str">
        <f t="shared" si="23"/>
        <v>医科レセプト_保険者レコード_結合</v>
      </c>
      <c r="B22" s="67" t="s">
        <v>1414</v>
      </c>
      <c r="C22" s="68"/>
      <c r="D22" s="68"/>
      <c r="E22" s="69"/>
      <c r="F22" s="70" t="s">
        <v>1416</v>
      </c>
      <c r="G22" s="71"/>
      <c r="H22" s="71"/>
      <c r="I22" s="71"/>
      <c r="J22" s="71"/>
      <c r="K22" s="71"/>
      <c r="L22" s="72"/>
      <c r="M22" s="73" t="str">
        <f t="shared" si="24"/>
        <v>ENT_C2_03</v>
      </c>
      <c r="N22" s="74"/>
      <c r="O22" s="74"/>
      <c r="P22" s="74"/>
      <c r="Q22" s="75"/>
      <c r="R22" s="64" t="s">
        <v>1429</v>
      </c>
      <c r="S22" s="65"/>
      <c r="T22" s="65"/>
      <c r="U22" s="65"/>
      <c r="V22" s="65"/>
      <c r="W22" s="65"/>
      <c r="X22" s="65"/>
      <c r="Y22" s="65"/>
      <c r="Z22" s="65"/>
      <c r="AA22" s="65"/>
      <c r="AB22" s="65"/>
      <c r="AC22" s="66"/>
      <c r="AD22" s="60" t="e">
        <f t="shared" ca="1" si="3"/>
        <v>#REF!</v>
      </c>
      <c r="AE22" s="61"/>
      <c r="AF22" s="61"/>
      <c r="AG22" s="61"/>
      <c r="AH22" s="61"/>
      <c r="AI22" s="61"/>
      <c r="AJ22" s="61"/>
      <c r="AK22" s="61"/>
      <c r="AL22" s="58" t="s">
        <v>178</v>
      </c>
      <c r="AM22" s="59"/>
      <c r="AN22" s="59"/>
      <c r="AO22" s="59"/>
      <c r="AP22" s="59"/>
      <c r="AQ22" s="60" t="e">
        <f t="shared" ca="1" si="4"/>
        <v>#REF!</v>
      </c>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2" t="s">
        <v>172</v>
      </c>
      <c r="BP22" s="62"/>
      <c r="BQ22" s="62"/>
      <c r="BR22" s="62"/>
      <c r="BS22" s="63"/>
      <c r="BU22" s="37" t="e">
        <f t="shared" ref="BU22" ca="1" si="25">"select count(*) from milscm4."&amp;AD22&amp;";"</f>
        <v>#REF!</v>
      </c>
    </row>
    <row r="23" spans="1:73" ht="27" customHeight="1">
      <c r="A23" s="37" t="str">
        <f t="shared" si="0"/>
        <v>医科レセプト_公費レコード_結合</v>
      </c>
      <c r="B23" s="67" t="s">
        <v>1414</v>
      </c>
      <c r="C23" s="68"/>
      <c r="D23" s="68"/>
      <c r="E23" s="69"/>
      <c r="F23" s="70" t="s">
        <v>1416</v>
      </c>
      <c r="G23" s="71"/>
      <c r="H23" s="71"/>
      <c r="I23" s="71"/>
      <c r="J23" s="71"/>
      <c r="K23" s="71"/>
      <c r="L23" s="72"/>
      <c r="M23" s="73" t="str">
        <f t="shared" si="24"/>
        <v>ENT_C2_04</v>
      </c>
      <c r="N23" s="74"/>
      <c r="O23" s="74"/>
      <c r="P23" s="74"/>
      <c r="Q23" s="75"/>
      <c r="R23" s="64" t="s">
        <v>1430</v>
      </c>
      <c r="S23" s="65"/>
      <c r="T23" s="65"/>
      <c r="U23" s="65"/>
      <c r="V23" s="65"/>
      <c r="W23" s="65"/>
      <c r="X23" s="65"/>
      <c r="Y23" s="65"/>
      <c r="Z23" s="65"/>
      <c r="AA23" s="65"/>
      <c r="AB23" s="65"/>
      <c r="AC23" s="66"/>
      <c r="AD23" s="60" t="e">
        <f t="shared" ca="1" si="3"/>
        <v>#REF!</v>
      </c>
      <c r="AE23" s="61"/>
      <c r="AF23" s="61"/>
      <c r="AG23" s="61"/>
      <c r="AH23" s="61"/>
      <c r="AI23" s="61"/>
      <c r="AJ23" s="61"/>
      <c r="AK23" s="61"/>
      <c r="AL23" s="58" t="s">
        <v>178</v>
      </c>
      <c r="AM23" s="59"/>
      <c r="AN23" s="59"/>
      <c r="AO23" s="59"/>
      <c r="AP23" s="59"/>
      <c r="AQ23" s="60" t="e">
        <f t="shared" ca="1" si="4"/>
        <v>#REF!</v>
      </c>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2" t="s">
        <v>172</v>
      </c>
      <c r="BP23" s="62"/>
      <c r="BQ23" s="62"/>
      <c r="BR23" s="62"/>
      <c r="BS23" s="63"/>
      <c r="BU23" s="37" t="e">
        <f t="shared" ca="1" si="1"/>
        <v>#REF!</v>
      </c>
    </row>
    <row r="24" spans="1:73" ht="27" customHeight="1">
      <c r="A24" s="37" t="str">
        <f t="shared" si="0"/>
        <v>医科レセプト_包括評価対象外理由レコード_結合</v>
      </c>
      <c r="B24" s="67" t="s">
        <v>1414</v>
      </c>
      <c r="C24" s="68"/>
      <c r="D24" s="68"/>
      <c r="E24" s="69"/>
      <c r="F24" s="70" t="s">
        <v>1416</v>
      </c>
      <c r="G24" s="71"/>
      <c r="H24" s="71"/>
      <c r="I24" s="71"/>
      <c r="J24" s="71"/>
      <c r="K24" s="71"/>
      <c r="L24" s="72"/>
      <c r="M24" s="73" t="str">
        <f t="shared" ref="M24:M29" si="26">"ENT_"&amp;RIGHT(B24,2)&amp;"_"&amp;TEXT(ROW(M24)-ROW(M$20)+1,"00")</f>
        <v>ENT_C2_05</v>
      </c>
      <c r="N24" s="74"/>
      <c r="O24" s="74"/>
      <c r="P24" s="74"/>
      <c r="Q24" s="75"/>
      <c r="R24" s="64" t="s">
        <v>1431</v>
      </c>
      <c r="S24" s="65"/>
      <c r="T24" s="65"/>
      <c r="U24" s="65"/>
      <c r="V24" s="65"/>
      <c r="W24" s="65"/>
      <c r="X24" s="65"/>
      <c r="Y24" s="65"/>
      <c r="Z24" s="65"/>
      <c r="AA24" s="65"/>
      <c r="AB24" s="65"/>
      <c r="AC24" s="66"/>
      <c r="AD24" s="60" t="e">
        <f t="shared" ref="AD24:AD29" ca="1" si="27">INDIRECT(SUBSTITUTE(R24,"_結合","")&amp;"!D8")</f>
        <v>#REF!</v>
      </c>
      <c r="AE24" s="61"/>
      <c r="AF24" s="61"/>
      <c r="AG24" s="61"/>
      <c r="AH24" s="61"/>
      <c r="AI24" s="61"/>
      <c r="AJ24" s="61"/>
      <c r="AK24" s="61"/>
      <c r="AL24" s="58" t="s">
        <v>178</v>
      </c>
      <c r="AM24" s="59"/>
      <c r="AN24" s="59"/>
      <c r="AO24" s="59"/>
      <c r="AP24" s="59"/>
      <c r="AQ24" s="60" t="e">
        <f t="shared" ref="AQ24:AQ29" ca="1" si="28">INDIRECT(SUBSTITUTE(R24,"_結合","")&amp;"!D9")</f>
        <v>#REF!</v>
      </c>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2" t="s">
        <v>172</v>
      </c>
      <c r="BP24" s="62"/>
      <c r="BQ24" s="62"/>
      <c r="BR24" s="62"/>
      <c r="BS24" s="63"/>
      <c r="BU24" s="37" t="e">
        <f t="shared" ref="BU24:BU29" ca="1" si="29">"select count(*) from milscm4."&amp;AD24&amp;";"</f>
        <v>#REF!</v>
      </c>
    </row>
    <row r="25" spans="1:73" ht="27" customHeight="1">
      <c r="A25" s="37" t="str">
        <f t="shared" si="0"/>
        <v>医科レセプト_傷病名レコード_結合</v>
      </c>
      <c r="B25" s="67" t="s">
        <v>1414</v>
      </c>
      <c r="C25" s="68"/>
      <c r="D25" s="68"/>
      <c r="E25" s="69"/>
      <c r="F25" s="70" t="s">
        <v>1416</v>
      </c>
      <c r="G25" s="71"/>
      <c r="H25" s="71"/>
      <c r="I25" s="71"/>
      <c r="J25" s="71"/>
      <c r="K25" s="71"/>
      <c r="L25" s="72"/>
      <c r="M25" s="73" t="str">
        <f t="shared" si="26"/>
        <v>ENT_C2_06</v>
      </c>
      <c r="N25" s="74"/>
      <c r="O25" s="74"/>
      <c r="P25" s="74"/>
      <c r="Q25" s="75"/>
      <c r="R25" s="64" t="s">
        <v>388</v>
      </c>
      <c r="S25" s="65"/>
      <c r="T25" s="65"/>
      <c r="U25" s="65"/>
      <c r="V25" s="65"/>
      <c r="W25" s="65"/>
      <c r="X25" s="65"/>
      <c r="Y25" s="65"/>
      <c r="Z25" s="65"/>
      <c r="AA25" s="65"/>
      <c r="AB25" s="65"/>
      <c r="AC25" s="66"/>
      <c r="AD25" s="60" t="str">
        <f t="shared" ca="1" si="27"/>
        <v>merge_receiptc_sy</v>
      </c>
      <c r="AE25" s="61"/>
      <c r="AF25" s="61"/>
      <c r="AG25" s="61"/>
      <c r="AH25" s="61"/>
      <c r="AI25" s="61"/>
      <c r="AJ25" s="61"/>
      <c r="AK25" s="61"/>
      <c r="AL25" s="58" t="s">
        <v>178</v>
      </c>
      <c r="AM25" s="59"/>
      <c r="AN25" s="59"/>
      <c r="AO25" s="59"/>
      <c r="AP25" s="59"/>
      <c r="AQ25" s="60" t="str">
        <f t="shared" ca="1" si="28"/>
        <v>二次利用DBの医科レセプト_傷病名レコードテーブルについて、バックアップスキーマを含めて結合する。</v>
      </c>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2" t="s">
        <v>172</v>
      </c>
      <c r="BP25" s="62"/>
      <c r="BQ25" s="62"/>
      <c r="BR25" s="62"/>
      <c r="BS25" s="63"/>
      <c r="BU25" s="37" t="str">
        <f t="shared" ca="1" si="29"/>
        <v>select count(*) from milscm4.merge_receiptc_sy;</v>
      </c>
    </row>
    <row r="26" spans="1:73" ht="27" customHeight="1">
      <c r="A26" s="37" t="str">
        <f t="shared" ref="A26:A31" si="30">R26</f>
        <v>医科レセプト_診療行為レコード_結合</v>
      </c>
      <c r="B26" s="67" t="s">
        <v>1414</v>
      </c>
      <c r="C26" s="68"/>
      <c r="D26" s="68"/>
      <c r="E26" s="69"/>
      <c r="F26" s="70" t="s">
        <v>1416</v>
      </c>
      <c r="G26" s="71"/>
      <c r="H26" s="71"/>
      <c r="I26" s="71"/>
      <c r="J26" s="71"/>
      <c r="K26" s="71"/>
      <c r="L26" s="72"/>
      <c r="M26" s="73" t="str">
        <f t="shared" si="26"/>
        <v>ENT_C2_07</v>
      </c>
      <c r="N26" s="74"/>
      <c r="O26" s="74"/>
      <c r="P26" s="74"/>
      <c r="Q26" s="75"/>
      <c r="R26" s="64" t="s">
        <v>389</v>
      </c>
      <c r="S26" s="65"/>
      <c r="T26" s="65"/>
      <c r="U26" s="65"/>
      <c r="V26" s="65"/>
      <c r="W26" s="65"/>
      <c r="X26" s="65"/>
      <c r="Y26" s="65"/>
      <c r="Z26" s="65"/>
      <c r="AA26" s="65"/>
      <c r="AB26" s="65"/>
      <c r="AC26" s="66"/>
      <c r="AD26" s="60" t="str">
        <f t="shared" ca="1" si="27"/>
        <v>merge_receiptc_si</v>
      </c>
      <c r="AE26" s="61"/>
      <c r="AF26" s="61"/>
      <c r="AG26" s="61"/>
      <c r="AH26" s="61"/>
      <c r="AI26" s="61"/>
      <c r="AJ26" s="61"/>
      <c r="AK26" s="61"/>
      <c r="AL26" s="58" t="s">
        <v>178</v>
      </c>
      <c r="AM26" s="59"/>
      <c r="AN26" s="59"/>
      <c r="AO26" s="59"/>
      <c r="AP26" s="59"/>
      <c r="AQ26" s="60" t="str">
        <f t="shared" ca="1" si="28"/>
        <v>二次利用DBの医科レセプト_診療行為レコードテーブルについて、バックアップスキーマを含めて結合する。</v>
      </c>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2" t="s">
        <v>172</v>
      </c>
      <c r="BP26" s="62"/>
      <c r="BQ26" s="62"/>
      <c r="BR26" s="62"/>
      <c r="BS26" s="63"/>
      <c r="BU26" s="37" t="str">
        <f t="shared" ca="1" si="29"/>
        <v>select count(*) from milscm4.merge_receiptc_si;</v>
      </c>
    </row>
    <row r="27" spans="1:73" ht="27" customHeight="1">
      <c r="A27" s="37" t="str">
        <f t="shared" si="30"/>
        <v>医科レセプト_診療行為レコード_算定日情報_結合</v>
      </c>
      <c r="B27" s="67" t="s">
        <v>1414</v>
      </c>
      <c r="C27" s="68"/>
      <c r="D27" s="68"/>
      <c r="E27" s="69"/>
      <c r="F27" s="70" t="s">
        <v>1416</v>
      </c>
      <c r="G27" s="71"/>
      <c r="H27" s="71"/>
      <c r="I27" s="71"/>
      <c r="J27" s="71"/>
      <c r="K27" s="71"/>
      <c r="L27" s="72"/>
      <c r="M27" s="73" t="str">
        <f t="shared" si="26"/>
        <v>ENT_C2_08</v>
      </c>
      <c r="N27" s="74"/>
      <c r="O27" s="74"/>
      <c r="P27" s="74"/>
      <c r="Q27" s="75"/>
      <c r="R27" s="64" t="s">
        <v>1432</v>
      </c>
      <c r="S27" s="65"/>
      <c r="T27" s="65"/>
      <c r="U27" s="65"/>
      <c r="V27" s="65"/>
      <c r="W27" s="65"/>
      <c r="X27" s="65"/>
      <c r="Y27" s="65"/>
      <c r="Z27" s="65"/>
      <c r="AA27" s="65"/>
      <c r="AB27" s="65"/>
      <c r="AC27" s="66"/>
      <c r="AD27" s="60" t="str">
        <f t="shared" ca="1" si="27"/>
        <v>merge_receiptc_si_day</v>
      </c>
      <c r="AE27" s="61"/>
      <c r="AF27" s="61"/>
      <c r="AG27" s="61"/>
      <c r="AH27" s="61"/>
      <c r="AI27" s="61"/>
      <c r="AJ27" s="61"/>
      <c r="AK27" s="61"/>
      <c r="AL27" s="58" t="s">
        <v>178</v>
      </c>
      <c r="AM27" s="59"/>
      <c r="AN27" s="59"/>
      <c r="AO27" s="59"/>
      <c r="AP27" s="59"/>
      <c r="AQ27" s="60" t="str">
        <f t="shared" ca="1" si="28"/>
        <v>二次利用DBの医科レセプト_診療行為レコード_算定日情報テーブルについて、バックアップスキーマを含めて結合する。</v>
      </c>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2" t="s">
        <v>172</v>
      </c>
      <c r="BP27" s="62"/>
      <c r="BQ27" s="62"/>
      <c r="BR27" s="62"/>
      <c r="BS27" s="63"/>
      <c r="BU27" s="37" t="str">
        <f t="shared" ca="1" si="29"/>
        <v>select count(*) from milscm4.merge_receiptc_si_day;</v>
      </c>
    </row>
    <row r="28" spans="1:73" ht="27" customHeight="1">
      <c r="A28" s="37" t="str">
        <f t="shared" si="30"/>
        <v>医科レセプト_医薬品レコード_結合</v>
      </c>
      <c r="B28" s="67" t="s">
        <v>1414</v>
      </c>
      <c r="C28" s="68"/>
      <c r="D28" s="68"/>
      <c r="E28" s="69"/>
      <c r="F28" s="70" t="s">
        <v>1416</v>
      </c>
      <c r="G28" s="71"/>
      <c r="H28" s="71"/>
      <c r="I28" s="71"/>
      <c r="J28" s="71"/>
      <c r="K28" s="71"/>
      <c r="L28" s="72"/>
      <c r="M28" s="73" t="str">
        <f t="shared" si="26"/>
        <v>ENT_C2_09</v>
      </c>
      <c r="N28" s="74"/>
      <c r="O28" s="74"/>
      <c r="P28" s="74"/>
      <c r="Q28" s="75"/>
      <c r="R28" s="64" t="s">
        <v>390</v>
      </c>
      <c r="S28" s="65"/>
      <c r="T28" s="65"/>
      <c r="U28" s="65"/>
      <c r="V28" s="65"/>
      <c r="W28" s="65"/>
      <c r="X28" s="65"/>
      <c r="Y28" s="65"/>
      <c r="Z28" s="65"/>
      <c r="AA28" s="65"/>
      <c r="AB28" s="65"/>
      <c r="AC28" s="66"/>
      <c r="AD28" s="60" t="str">
        <f t="shared" ca="1" si="27"/>
        <v>merge_receiptc_iy</v>
      </c>
      <c r="AE28" s="61"/>
      <c r="AF28" s="61"/>
      <c r="AG28" s="61"/>
      <c r="AH28" s="61"/>
      <c r="AI28" s="61"/>
      <c r="AJ28" s="61"/>
      <c r="AK28" s="61"/>
      <c r="AL28" s="58" t="s">
        <v>178</v>
      </c>
      <c r="AM28" s="59"/>
      <c r="AN28" s="59"/>
      <c r="AO28" s="59"/>
      <c r="AP28" s="59"/>
      <c r="AQ28" s="60" t="str">
        <f t="shared" ca="1" si="28"/>
        <v>二次利用DBの医科レセプト_医薬品レコードテーブルについて、バックアップスキーマを含めて結合する。</v>
      </c>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2" t="s">
        <v>172</v>
      </c>
      <c r="BP28" s="62"/>
      <c r="BQ28" s="62"/>
      <c r="BR28" s="62"/>
      <c r="BS28" s="63"/>
      <c r="BU28" s="37" t="str">
        <f t="shared" ca="1" si="29"/>
        <v>select count(*) from milscm4.merge_receiptc_iy;</v>
      </c>
    </row>
    <row r="29" spans="1:73" ht="27" customHeight="1">
      <c r="A29" s="37" t="str">
        <f t="shared" si="30"/>
        <v>医科レセプト_医薬品レコード_算定日情報_結合</v>
      </c>
      <c r="B29" s="67" t="s">
        <v>1414</v>
      </c>
      <c r="C29" s="68"/>
      <c r="D29" s="68"/>
      <c r="E29" s="69"/>
      <c r="F29" s="70" t="s">
        <v>1416</v>
      </c>
      <c r="G29" s="71"/>
      <c r="H29" s="71"/>
      <c r="I29" s="71"/>
      <c r="J29" s="71"/>
      <c r="K29" s="71"/>
      <c r="L29" s="72"/>
      <c r="M29" s="73" t="str">
        <f t="shared" si="26"/>
        <v>ENT_C2_10</v>
      </c>
      <c r="N29" s="74"/>
      <c r="O29" s="74"/>
      <c r="P29" s="74"/>
      <c r="Q29" s="75"/>
      <c r="R29" s="64" t="s">
        <v>1433</v>
      </c>
      <c r="S29" s="65"/>
      <c r="T29" s="65"/>
      <c r="U29" s="65"/>
      <c r="V29" s="65"/>
      <c r="W29" s="65"/>
      <c r="X29" s="65"/>
      <c r="Y29" s="65"/>
      <c r="Z29" s="65"/>
      <c r="AA29" s="65"/>
      <c r="AB29" s="65"/>
      <c r="AC29" s="66"/>
      <c r="AD29" s="60" t="str">
        <f t="shared" ca="1" si="27"/>
        <v>merge_receiptc_iy_day</v>
      </c>
      <c r="AE29" s="61"/>
      <c r="AF29" s="61"/>
      <c r="AG29" s="61"/>
      <c r="AH29" s="61"/>
      <c r="AI29" s="61"/>
      <c r="AJ29" s="61"/>
      <c r="AK29" s="61"/>
      <c r="AL29" s="58" t="s">
        <v>178</v>
      </c>
      <c r="AM29" s="59"/>
      <c r="AN29" s="59"/>
      <c r="AO29" s="59"/>
      <c r="AP29" s="59"/>
      <c r="AQ29" s="60" t="str">
        <f t="shared" ca="1" si="28"/>
        <v>二次利用DBの医科レセプト_医薬品レコード_算定日情報テーブルについて、バックアップスキーマを含めて結合する。</v>
      </c>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2" t="s">
        <v>172</v>
      </c>
      <c r="BP29" s="62"/>
      <c r="BQ29" s="62"/>
      <c r="BR29" s="62"/>
      <c r="BS29" s="63"/>
      <c r="BU29" s="37" t="str">
        <f t="shared" ca="1" si="29"/>
        <v>select count(*) from milscm4.merge_receiptc_iy_day;</v>
      </c>
    </row>
    <row r="30" spans="1:73" ht="27" customHeight="1">
      <c r="A30" s="37" t="str">
        <f t="shared" si="30"/>
        <v>医科レセプト_特定器材レコード_結合</v>
      </c>
      <c r="B30" s="67" t="s">
        <v>1414</v>
      </c>
      <c r="C30" s="68"/>
      <c r="D30" s="68"/>
      <c r="E30" s="69"/>
      <c r="F30" s="70" t="s">
        <v>1416</v>
      </c>
      <c r="G30" s="71"/>
      <c r="H30" s="71"/>
      <c r="I30" s="71"/>
      <c r="J30" s="71"/>
      <c r="K30" s="71"/>
      <c r="L30" s="72"/>
      <c r="M30" s="73" t="str">
        <f t="shared" ref="M30:M34" si="31">"ENT_"&amp;RIGHT(B30,2)&amp;"_"&amp;TEXT(ROW(M30)-ROW(M$20)+1,"00")</f>
        <v>ENT_C2_11</v>
      </c>
      <c r="N30" s="74"/>
      <c r="O30" s="74"/>
      <c r="P30" s="74"/>
      <c r="Q30" s="75"/>
      <c r="R30" s="64" t="s">
        <v>1434</v>
      </c>
      <c r="S30" s="65"/>
      <c r="T30" s="65"/>
      <c r="U30" s="65"/>
      <c r="V30" s="65"/>
      <c r="W30" s="65"/>
      <c r="X30" s="65"/>
      <c r="Y30" s="65"/>
      <c r="Z30" s="65"/>
      <c r="AA30" s="65"/>
      <c r="AB30" s="65"/>
      <c r="AC30" s="66"/>
      <c r="AD30" s="60" t="e">
        <f t="shared" ref="AD30:AD34" ca="1" si="32">INDIRECT(SUBSTITUTE(R30,"_結合","")&amp;"!D8")</f>
        <v>#REF!</v>
      </c>
      <c r="AE30" s="61"/>
      <c r="AF30" s="61"/>
      <c r="AG30" s="61"/>
      <c r="AH30" s="61"/>
      <c r="AI30" s="61"/>
      <c r="AJ30" s="61"/>
      <c r="AK30" s="61"/>
      <c r="AL30" s="58" t="s">
        <v>178</v>
      </c>
      <c r="AM30" s="59"/>
      <c r="AN30" s="59"/>
      <c r="AO30" s="59"/>
      <c r="AP30" s="59"/>
      <c r="AQ30" s="60" t="e">
        <f t="shared" ref="AQ30:AQ34" ca="1" si="33">INDIRECT(SUBSTITUTE(R30,"_結合","")&amp;"!D9")</f>
        <v>#REF!</v>
      </c>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2" t="s">
        <v>172</v>
      </c>
      <c r="BP30" s="62"/>
      <c r="BQ30" s="62"/>
      <c r="BR30" s="62"/>
      <c r="BS30" s="63"/>
      <c r="BU30" s="37" t="e">
        <f t="shared" ref="BU30:BU34" ca="1" si="34">"select count(*) from milscm4."&amp;AD30&amp;";"</f>
        <v>#REF!</v>
      </c>
    </row>
    <row r="31" spans="1:73" ht="27" customHeight="1">
      <c r="A31" s="37" t="str">
        <f t="shared" si="30"/>
        <v>医科レセプト_特定器材レコード_算定日情報_結合</v>
      </c>
      <c r="B31" s="67" t="s">
        <v>1414</v>
      </c>
      <c r="C31" s="68"/>
      <c r="D31" s="68"/>
      <c r="E31" s="69"/>
      <c r="F31" s="70" t="s">
        <v>1416</v>
      </c>
      <c r="G31" s="71"/>
      <c r="H31" s="71"/>
      <c r="I31" s="71"/>
      <c r="J31" s="71"/>
      <c r="K31" s="71"/>
      <c r="L31" s="72"/>
      <c r="M31" s="73" t="str">
        <f t="shared" si="31"/>
        <v>ENT_C2_12</v>
      </c>
      <c r="N31" s="74"/>
      <c r="O31" s="74"/>
      <c r="P31" s="74"/>
      <c r="Q31" s="75"/>
      <c r="R31" s="64" t="s">
        <v>1435</v>
      </c>
      <c r="S31" s="65"/>
      <c r="T31" s="65"/>
      <c r="U31" s="65"/>
      <c r="V31" s="65"/>
      <c r="W31" s="65"/>
      <c r="X31" s="65"/>
      <c r="Y31" s="65"/>
      <c r="Z31" s="65"/>
      <c r="AA31" s="65"/>
      <c r="AB31" s="65"/>
      <c r="AC31" s="66"/>
      <c r="AD31" s="60" t="e">
        <f t="shared" ca="1" si="32"/>
        <v>#REF!</v>
      </c>
      <c r="AE31" s="61"/>
      <c r="AF31" s="61"/>
      <c r="AG31" s="61"/>
      <c r="AH31" s="61"/>
      <c r="AI31" s="61"/>
      <c r="AJ31" s="61"/>
      <c r="AK31" s="61"/>
      <c r="AL31" s="58" t="s">
        <v>178</v>
      </c>
      <c r="AM31" s="59"/>
      <c r="AN31" s="59"/>
      <c r="AO31" s="59"/>
      <c r="AP31" s="59"/>
      <c r="AQ31" s="60" t="e">
        <f t="shared" ca="1" si="33"/>
        <v>#REF!</v>
      </c>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2" t="s">
        <v>172</v>
      </c>
      <c r="BP31" s="62"/>
      <c r="BQ31" s="62"/>
      <c r="BR31" s="62"/>
      <c r="BS31" s="63"/>
      <c r="BU31" s="37" t="e">
        <f t="shared" ca="1" si="34"/>
        <v>#REF!</v>
      </c>
    </row>
    <row r="32" spans="1:73" ht="27" customHeight="1">
      <c r="A32" s="37" t="str">
        <f t="shared" ref="A32:A36" si="35">R32</f>
        <v>医科レセプト_コメントレコード_結合</v>
      </c>
      <c r="B32" s="67" t="s">
        <v>1414</v>
      </c>
      <c r="C32" s="68"/>
      <c r="D32" s="68"/>
      <c r="E32" s="69"/>
      <c r="F32" s="70" t="s">
        <v>1416</v>
      </c>
      <c r="G32" s="71"/>
      <c r="H32" s="71"/>
      <c r="I32" s="71"/>
      <c r="J32" s="71"/>
      <c r="K32" s="71"/>
      <c r="L32" s="72"/>
      <c r="M32" s="73" t="str">
        <f t="shared" si="31"/>
        <v>ENT_C2_13</v>
      </c>
      <c r="N32" s="74"/>
      <c r="O32" s="74"/>
      <c r="P32" s="74"/>
      <c r="Q32" s="75"/>
      <c r="R32" s="64" t="s">
        <v>1436</v>
      </c>
      <c r="S32" s="65"/>
      <c r="T32" s="65"/>
      <c r="U32" s="65"/>
      <c r="V32" s="65"/>
      <c r="W32" s="65"/>
      <c r="X32" s="65"/>
      <c r="Y32" s="65"/>
      <c r="Z32" s="65"/>
      <c r="AA32" s="65"/>
      <c r="AB32" s="65"/>
      <c r="AC32" s="66"/>
      <c r="AD32" s="60" t="e">
        <f t="shared" ca="1" si="32"/>
        <v>#REF!</v>
      </c>
      <c r="AE32" s="61"/>
      <c r="AF32" s="61"/>
      <c r="AG32" s="61"/>
      <c r="AH32" s="61"/>
      <c r="AI32" s="61"/>
      <c r="AJ32" s="61"/>
      <c r="AK32" s="61"/>
      <c r="AL32" s="58" t="s">
        <v>178</v>
      </c>
      <c r="AM32" s="59"/>
      <c r="AN32" s="59"/>
      <c r="AO32" s="59"/>
      <c r="AP32" s="59"/>
      <c r="AQ32" s="60" t="e">
        <f t="shared" ca="1" si="33"/>
        <v>#REF!</v>
      </c>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2" t="s">
        <v>172</v>
      </c>
      <c r="BP32" s="62"/>
      <c r="BQ32" s="62"/>
      <c r="BR32" s="62"/>
      <c r="BS32" s="63"/>
      <c r="BU32" s="37" t="e">
        <f t="shared" ca="1" si="34"/>
        <v>#REF!</v>
      </c>
    </row>
    <row r="33" spans="1:73" ht="27" customHeight="1">
      <c r="A33" s="37" t="str">
        <f t="shared" si="35"/>
        <v>医科レセプト_症状詳記レコード_結合</v>
      </c>
      <c r="B33" s="67" t="s">
        <v>1414</v>
      </c>
      <c r="C33" s="68"/>
      <c r="D33" s="68"/>
      <c r="E33" s="69"/>
      <c r="F33" s="70" t="s">
        <v>1416</v>
      </c>
      <c r="G33" s="71"/>
      <c r="H33" s="71"/>
      <c r="I33" s="71"/>
      <c r="J33" s="71"/>
      <c r="K33" s="71"/>
      <c r="L33" s="72"/>
      <c r="M33" s="73" t="str">
        <f t="shared" si="31"/>
        <v>ENT_C2_14</v>
      </c>
      <c r="N33" s="74"/>
      <c r="O33" s="74"/>
      <c r="P33" s="74"/>
      <c r="Q33" s="75"/>
      <c r="R33" s="64" t="s">
        <v>1437</v>
      </c>
      <c r="S33" s="65"/>
      <c r="T33" s="65"/>
      <c r="U33" s="65"/>
      <c r="V33" s="65"/>
      <c r="W33" s="65"/>
      <c r="X33" s="65"/>
      <c r="Y33" s="65"/>
      <c r="Z33" s="65"/>
      <c r="AA33" s="65"/>
      <c r="AB33" s="65"/>
      <c r="AC33" s="66"/>
      <c r="AD33" s="60" t="e">
        <f t="shared" ca="1" si="32"/>
        <v>#REF!</v>
      </c>
      <c r="AE33" s="61"/>
      <c r="AF33" s="61"/>
      <c r="AG33" s="61"/>
      <c r="AH33" s="61"/>
      <c r="AI33" s="61"/>
      <c r="AJ33" s="61"/>
      <c r="AK33" s="61"/>
      <c r="AL33" s="58" t="s">
        <v>178</v>
      </c>
      <c r="AM33" s="59"/>
      <c r="AN33" s="59"/>
      <c r="AO33" s="59"/>
      <c r="AP33" s="59"/>
      <c r="AQ33" s="60" t="e">
        <f t="shared" ca="1" si="33"/>
        <v>#REF!</v>
      </c>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2" t="s">
        <v>172</v>
      </c>
      <c r="BP33" s="62"/>
      <c r="BQ33" s="62"/>
      <c r="BR33" s="62"/>
      <c r="BS33" s="63"/>
      <c r="BU33" s="37" t="e">
        <f t="shared" ca="1" si="34"/>
        <v>#REF!</v>
      </c>
    </row>
    <row r="34" spans="1:73" ht="27" customHeight="1">
      <c r="A34" s="37" t="str">
        <f t="shared" si="35"/>
        <v>医科レセプト_臓器提供医療機関情報レコード_結合</v>
      </c>
      <c r="B34" s="67" t="s">
        <v>1414</v>
      </c>
      <c r="C34" s="68"/>
      <c r="D34" s="68"/>
      <c r="E34" s="69"/>
      <c r="F34" s="70" t="s">
        <v>1416</v>
      </c>
      <c r="G34" s="71"/>
      <c r="H34" s="71"/>
      <c r="I34" s="71"/>
      <c r="J34" s="71"/>
      <c r="K34" s="71"/>
      <c r="L34" s="72"/>
      <c r="M34" s="73" t="str">
        <f t="shared" si="31"/>
        <v>ENT_C2_15</v>
      </c>
      <c r="N34" s="74"/>
      <c r="O34" s="74"/>
      <c r="P34" s="74"/>
      <c r="Q34" s="75"/>
      <c r="R34" s="64" t="s">
        <v>1438</v>
      </c>
      <c r="S34" s="65"/>
      <c r="T34" s="65"/>
      <c r="U34" s="65"/>
      <c r="V34" s="65"/>
      <c r="W34" s="65"/>
      <c r="X34" s="65"/>
      <c r="Y34" s="65"/>
      <c r="Z34" s="65"/>
      <c r="AA34" s="65"/>
      <c r="AB34" s="65"/>
      <c r="AC34" s="66"/>
      <c r="AD34" s="60" t="e">
        <f t="shared" ca="1" si="32"/>
        <v>#REF!</v>
      </c>
      <c r="AE34" s="61"/>
      <c r="AF34" s="61"/>
      <c r="AG34" s="61"/>
      <c r="AH34" s="61"/>
      <c r="AI34" s="61"/>
      <c r="AJ34" s="61"/>
      <c r="AK34" s="61"/>
      <c r="AL34" s="58" t="s">
        <v>178</v>
      </c>
      <c r="AM34" s="59"/>
      <c r="AN34" s="59"/>
      <c r="AO34" s="59"/>
      <c r="AP34" s="59"/>
      <c r="AQ34" s="60" t="e">
        <f t="shared" ca="1" si="33"/>
        <v>#REF!</v>
      </c>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2" t="s">
        <v>172</v>
      </c>
      <c r="BP34" s="62"/>
      <c r="BQ34" s="62"/>
      <c r="BR34" s="62"/>
      <c r="BS34" s="63"/>
      <c r="BU34" s="37" t="e">
        <f t="shared" ca="1" si="34"/>
        <v>#REF!</v>
      </c>
    </row>
    <row r="35" spans="1:73" ht="27" customHeight="1">
      <c r="A35" s="37" t="str">
        <f t="shared" si="35"/>
        <v>医科レセプト_臓器提供者レセプト情報レコード_結合</v>
      </c>
      <c r="B35" s="67" t="s">
        <v>1414</v>
      </c>
      <c r="C35" s="68"/>
      <c r="D35" s="68"/>
      <c r="E35" s="69"/>
      <c r="F35" s="70" t="s">
        <v>1416</v>
      </c>
      <c r="G35" s="71"/>
      <c r="H35" s="71"/>
      <c r="I35" s="71"/>
      <c r="J35" s="71"/>
      <c r="K35" s="71"/>
      <c r="L35" s="72"/>
      <c r="M35" s="73" t="str">
        <f t="shared" ref="M35:M37" si="36">"ENT_"&amp;RIGHT(B35,2)&amp;"_"&amp;TEXT(ROW(M35)-ROW(M$20)+1,"00")</f>
        <v>ENT_C2_16</v>
      </c>
      <c r="N35" s="74"/>
      <c r="O35" s="74"/>
      <c r="P35" s="74"/>
      <c r="Q35" s="75"/>
      <c r="R35" s="64" t="s">
        <v>391</v>
      </c>
      <c r="S35" s="65"/>
      <c r="T35" s="65"/>
      <c r="U35" s="65"/>
      <c r="V35" s="65"/>
      <c r="W35" s="65"/>
      <c r="X35" s="65"/>
      <c r="Y35" s="65"/>
      <c r="Z35" s="65"/>
      <c r="AA35" s="65"/>
      <c r="AB35" s="65"/>
      <c r="AC35" s="66"/>
      <c r="AD35" s="60" t="str">
        <f t="shared" ref="AD35:AD37" ca="1" si="37">INDIRECT(SUBSTITUTE(R35,"_結合","")&amp;"!D8")</f>
        <v>merge_receiptc_tr</v>
      </c>
      <c r="AE35" s="61"/>
      <c r="AF35" s="61"/>
      <c r="AG35" s="61"/>
      <c r="AH35" s="61"/>
      <c r="AI35" s="61"/>
      <c r="AJ35" s="61"/>
      <c r="AK35" s="61"/>
      <c r="AL35" s="58" t="s">
        <v>178</v>
      </c>
      <c r="AM35" s="59"/>
      <c r="AN35" s="59"/>
      <c r="AO35" s="59"/>
      <c r="AP35" s="59"/>
      <c r="AQ35" s="60" t="str">
        <f t="shared" ref="AQ35:AQ37" ca="1" si="38">INDIRECT(SUBSTITUTE(R35,"_結合","")&amp;"!D9")</f>
        <v>二次利用DBの医科レセプト_臓器提供者レセプト情報レコードテーブルについて、バックアップスキーマを含めて結合する。</v>
      </c>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2" t="s">
        <v>172</v>
      </c>
      <c r="BP35" s="62"/>
      <c r="BQ35" s="62"/>
      <c r="BR35" s="62"/>
      <c r="BS35" s="63"/>
      <c r="BU35" s="37" t="str">
        <f t="shared" ref="BU35:BU37" ca="1" si="39">"select count(*) from milscm4."&amp;AD35&amp;";"</f>
        <v>select count(*) from milscm4.merge_receiptc_tr;</v>
      </c>
    </row>
    <row r="36" spans="1:73" ht="27" customHeight="1">
      <c r="A36" s="37" t="str">
        <f t="shared" si="35"/>
        <v>医科レセプト_臓器提供者請求情報レコード_結合</v>
      </c>
      <c r="B36" s="67" t="s">
        <v>1414</v>
      </c>
      <c r="C36" s="68"/>
      <c r="D36" s="68"/>
      <c r="E36" s="69"/>
      <c r="F36" s="70" t="s">
        <v>1416</v>
      </c>
      <c r="G36" s="71"/>
      <c r="H36" s="71"/>
      <c r="I36" s="71"/>
      <c r="J36" s="71"/>
      <c r="K36" s="71"/>
      <c r="L36" s="72"/>
      <c r="M36" s="73" t="str">
        <f t="shared" si="36"/>
        <v>ENT_C2_17</v>
      </c>
      <c r="N36" s="74"/>
      <c r="O36" s="74"/>
      <c r="P36" s="74"/>
      <c r="Q36" s="75"/>
      <c r="R36" s="64" t="s">
        <v>1439</v>
      </c>
      <c r="S36" s="65"/>
      <c r="T36" s="65"/>
      <c r="U36" s="65"/>
      <c r="V36" s="65"/>
      <c r="W36" s="65"/>
      <c r="X36" s="65"/>
      <c r="Y36" s="65"/>
      <c r="Z36" s="65"/>
      <c r="AA36" s="65"/>
      <c r="AB36" s="65"/>
      <c r="AC36" s="66"/>
      <c r="AD36" s="60" t="e">
        <f t="shared" ca="1" si="37"/>
        <v>#REF!</v>
      </c>
      <c r="AE36" s="61"/>
      <c r="AF36" s="61"/>
      <c r="AG36" s="61"/>
      <c r="AH36" s="61"/>
      <c r="AI36" s="61"/>
      <c r="AJ36" s="61"/>
      <c r="AK36" s="61"/>
      <c r="AL36" s="58" t="s">
        <v>178</v>
      </c>
      <c r="AM36" s="59"/>
      <c r="AN36" s="59"/>
      <c r="AO36" s="59"/>
      <c r="AP36" s="59"/>
      <c r="AQ36" s="60" t="e">
        <f t="shared" ca="1" si="38"/>
        <v>#REF!</v>
      </c>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2" t="s">
        <v>172</v>
      </c>
      <c r="BP36" s="62"/>
      <c r="BQ36" s="62"/>
      <c r="BR36" s="62"/>
      <c r="BS36" s="63"/>
      <c r="BU36" s="37" t="e">
        <f t="shared" ca="1" si="39"/>
        <v>#REF!</v>
      </c>
    </row>
    <row r="37" spans="1:73" ht="27" customHeight="1">
      <c r="A37" s="37" t="str">
        <f t="shared" ref="A37" si="40">R37</f>
        <v>医科レセプト_診療報酬請求書レコード_結合</v>
      </c>
      <c r="B37" s="67" t="s">
        <v>1414</v>
      </c>
      <c r="C37" s="68"/>
      <c r="D37" s="68"/>
      <c r="E37" s="69"/>
      <c r="F37" s="70" t="s">
        <v>1416</v>
      </c>
      <c r="G37" s="71"/>
      <c r="H37" s="71"/>
      <c r="I37" s="71"/>
      <c r="J37" s="71"/>
      <c r="K37" s="71"/>
      <c r="L37" s="72"/>
      <c r="M37" s="73" t="str">
        <f t="shared" si="36"/>
        <v>ENT_C2_18</v>
      </c>
      <c r="N37" s="74"/>
      <c r="O37" s="74"/>
      <c r="P37" s="74"/>
      <c r="Q37" s="75"/>
      <c r="R37" s="64" t="s">
        <v>1440</v>
      </c>
      <c r="S37" s="65"/>
      <c r="T37" s="65"/>
      <c r="U37" s="65"/>
      <c r="V37" s="65"/>
      <c r="W37" s="65"/>
      <c r="X37" s="65"/>
      <c r="Y37" s="65"/>
      <c r="Z37" s="65"/>
      <c r="AA37" s="65"/>
      <c r="AB37" s="65"/>
      <c r="AC37" s="66"/>
      <c r="AD37" s="60" t="e">
        <f t="shared" ca="1" si="37"/>
        <v>#REF!</v>
      </c>
      <c r="AE37" s="61"/>
      <c r="AF37" s="61"/>
      <c r="AG37" s="61"/>
      <c r="AH37" s="61"/>
      <c r="AI37" s="61"/>
      <c r="AJ37" s="61"/>
      <c r="AK37" s="61"/>
      <c r="AL37" s="58" t="s">
        <v>178</v>
      </c>
      <c r="AM37" s="59"/>
      <c r="AN37" s="59"/>
      <c r="AO37" s="59"/>
      <c r="AP37" s="59"/>
      <c r="AQ37" s="60" t="e">
        <f t="shared" ca="1" si="38"/>
        <v>#REF!</v>
      </c>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2" t="s">
        <v>172</v>
      </c>
      <c r="BP37" s="62"/>
      <c r="BQ37" s="62"/>
      <c r="BR37" s="62"/>
      <c r="BS37" s="63"/>
      <c r="BU37" s="37" t="e">
        <f t="shared" ca="1" si="39"/>
        <v>#REF!</v>
      </c>
    </row>
    <row r="38" spans="1:73" ht="27" customHeight="1">
      <c r="A38" s="37" t="str">
        <f t="shared" ref="A38:A40" si="41">R38</f>
        <v>DPCレセプト_医療機関情報レコード_結合</v>
      </c>
      <c r="B38" s="82" t="s">
        <v>1426</v>
      </c>
      <c r="C38" s="83"/>
      <c r="D38" s="83"/>
      <c r="E38" s="84"/>
      <c r="F38" s="85" t="s">
        <v>1427</v>
      </c>
      <c r="G38" s="83"/>
      <c r="H38" s="83"/>
      <c r="I38" s="83"/>
      <c r="J38" s="83"/>
      <c r="K38" s="83"/>
      <c r="L38" s="84"/>
      <c r="M38" s="73" t="str">
        <f>"ENT_"&amp;RIGHT(B38,2)&amp;"_"&amp;TEXT(ROW(M38)-ROW(M$38)+1,"00")</f>
        <v>ENT_C3_01</v>
      </c>
      <c r="N38" s="74"/>
      <c r="O38" s="74"/>
      <c r="P38" s="74"/>
      <c r="Q38" s="75"/>
      <c r="R38" s="64" t="s">
        <v>1444</v>
      </c>
      <c r="S38" s="65"/>
      <c r="T38" s="65"/>
      <c r="U38" s="65"/>
      <c r="V38" s="65"/>
      <c r="W38" s="65"/>
      <c r="X38" s="65"/>
      <c r="Y38" s="65"/>
      <c r="Z38" s="65"/>
      <c r="AA38" s="65"/>
      <c r="AB38" s="65"/>
      <c r="AC38" s="66"/>
      <c r="AD38" s="60" t="str">
        <f t="shared" ca="1" si="3"/>
        <v>merge_receiptd_ir</v>
      </c>
      <c r="AE38" s="61"/>
      <c r="AF38" s="61"/>
      <c r="AG38" s="61"/>
      <c r="AH38" s="61"/>
      <c r="AI38" s="61"/>
      <c r="AJ38" s="61"/>
      <c r="AK38" s="61"/>
      <c r="AL38" s="58" t="s">
        <v>178</v>
      </c>
      <c r="AM38" s="59"/>
      <c r="AN38" s="59"/>
      <c r="AO38" s="59"/>
      <c r="AP38" s="59"/>
      <c r="AQ38" s="60" t="str">
        <f t="shared" ca="1" si="4"/>
        <v>二次利用DBのDPCレセプト_医療機関情報レコードテーブルについて、バックアップスキーマを含めて結合する。</v>
      </c>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2" t="s">
        <v>172</v>
      </c>
      <c r="BP38" s="62"/>
      <c r="BQ38" s="62"/>
      <c r="BR38" s="62"/>
      <c r="BS38" s="63"/>
      <c r="BU38" s="37" t="str">
        <f t="shared" ref="BU38:BU40" ca="1" si="42">"select count(*) from milscm4."&amp;AD38&amp;";"</f>
        <v>select count(*) from milscm4.merge_receiptd_ir;</v>
      </c>
    </row>
    <row r="39" spans="1:73" ht="27" customHeight="1">
      <c r="A39" s="37" t="str">
        <f t="shared" si="41"/>
        <v>DPCレセプト_レセプト共通レコード_結合</v>
      </c>
      <c r="B39" s="67" t="s">
        <v>1425</v>
      </c>
      <c r="C39" s="68"/>
      <c r="D39" s="68"/>
      <c r="E39" s="69"/>
      <c r="F39" s="70" t="s">
        <v>1427</v>
      </c>
      <c r="G39" s="71"/>
      <c r="H39" s="71"/>
      <c r="I39" s="71"/>
      <c r="J39" s="71"/>
      <c r="K39" s="71"/>
      <c r="L39" s="72"/>
      <c r="M39" s="73" t="str">
        <f t="shared" ref="M39:M63" si="43">"ENT_"&amp;RIGHT(B39,2)&amp;"_"&amp;TEXT(ROW(M39)-ROW(M$38)+1,"00")</f>
        <v>ENT_C3_02</v>
      </c>
      <c r="N39" s="74"/>
      <c r="O39" s="74"/>
      <c r="P39" s="74"/>
      <c r="Q39" s="75"/>
      <c r="R39" s="64" t="s">
        <v>392</v>
      </c>
      <c r="S39" s="65"/>
      <c r="T39" s="65"/>
      <c r="U39" s="65"/>
      <c r="V39" s="65"/>
      <c r="W39" s="65"/>
      <c r="X39" s="65"/>
      <c r="Y39" s="65"/>
      <c r="Z39" s="65"/>
      <c r="AA39" s="65"/>
      <c r="AB39" s="65"/>
      <c r="AC39" s="66"/>
      <c r="AD39" s="60" t="str">
        <f t="shared" ca="1" si="3"/>
        <v>merge_receiptd_re</v>
      </c>
      <c r="AE39" s="61"/>
      <c r="AF39" s="61"/>
      <c r="AG39" s="61"/>
      <c r="AH39" s="61"/>
      <c r="AI39" s="61"/>
      <c r="AJ39" s="61"/>
      <c r="AK39" s="61"/>
      <c r="AL39" s="58" t="s">
        <v>178</v>
      </c>
      <c r="AM39" s="59"/>
      <c r="AN39" s="59"/>
      <c r="AO39" s="59"/>
      <c r="AP39" s="59"/>
      <c r="AQ39" s="60" t="str">
        <f t="shared" ca="1" si="4"/>
        <v>二次利用DBのDPCレセプト_レセプト共通レコードテーブルについて、バックアップスキーマを含めて結合する。</v>
      </c>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2" t="s">
        <v>172</v>
      </c>
      <c r="BP39" s="62"/>
      <c r="BQ39" s="62"/>
      <c r="BR39" s="62"/>
      <c r="BS39" s="63"/>
      <c r="BU39" s="37" t="str">
        <f t="shared" ca="1" si="42"/>
        <v>select count(*) from milscm4.merge_receiptd_re;</v>
      </c>
    </row>
    <row r="40" spans="1:73" ht="27" customHeight="1">
      <c r="A40" s="37" t="str">
        <f t="shared" si="41"/>
        <v>DPCレセプト_保険者レコード_結合</v>
      </c>
      <c r="B40" s="67" t="s">
        <v>1425</v>
      </c>
      <c r="C40" s="68"/>
      <c r="D40" s="68"/>
      <c r="E40" s="69"/>
      <c r="F40" s="70" t="s">
        <v>1427</v>
      </c>
      <c r="G40" s="71"/>
      <c r="H40" s="71"/>
      <c r="I40" s="71"/>
      <c r="J40" s="71"/>
      <c r="K40" s="71"/>
      <c r="L40" s="72"/>
      <c r="M40" s="73" t="str">
        <f t="shared" si="43"/>
        <v>ENT_C3_03</v>
      </c>
      <c r="N40" s="74"/>
      <c r="O40" s="74"/>
      <c r="P40" s="74"/>
      <c r="Q40" s="75"/>
      <c r="R40" s="64" t="s">
        <v>1445</v>
      </c>
      <c r="S40" s="65"/>
      <c r="T40" s="65"/>
      <c r="U40" s="65"/>
      <c r="V40" s="65"/>
      <c r="W40" s="65"/>
      <c r="X40" s="65"/>
      <c r="Y40" s="65"/>
      <c r="Z40" s="65"/>
      <c r="AA40" s="65"/>
      <c r="AB40" s="65"/>
      <c r="AC40" s="66"/>
      <c r="AD40" s="60" t="e">
        <f t="shared" ca="1" si="3"/>
        <v>#REF!</v>
      </c>
      <c r="AE40" s="61"/>
      <c r="AF40" s="61"/>
      <c r="AG40" s="61"/>
      <c r="AH40" s="61"/>
      <c r="AI40" s="61"/>
      <c r="AJ40" s="61"/>
      <c r="AK40" s="61"/>
      <c r="AL40" s="58" t="s">
        <v>178</v>
      </c>
      <c r="AM40" s="59"/>
      <c r="AN40" s="59"/>
      <c r="AO40" s="59"/>
      <c r="AP40" s="59"/>
      <c r="AQ40" s="60" t="e">
        <f t="shared" ca="1" si="4"/>
        <v>#REF!</v>
      </c>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2" t="s">
        <v>172</v>
      </c>
      <c r="BP40" s="62"/>
      <c r="BQ40" s="62"/>
      <c r="BR40" s="62"/>
      <c r="BS40" s="63"/>
      <c r="BU40" s="37" t="e">
        <f t="shared" ca="1" si="42"/>
        <v>#REF!</v>
      </c>
    </row>
    <row r="41" spans="1:73" ht="27" customHeight="1">
      <c r="A41" s="37" t="str">
        <f t="shared" ref="A41:A71" si="44">R41</f>
        <v>DPCレセプト_公費レコード_結合</v>
      </c>
      <c r="B41" s="67" t="s">
        <v>1425</v>
      </c>
      <c r="C41" s="68"/>
      <c r="D41" s="68"/>
      <c r="E41" s="69"/>
      <c r="F41" s="70" t="s">
        <v>1427</v>
      </c>
      <c r="G41" s="71"/>
      <c r="H41" s="71"/>
      <c r="I41" s="71"/>
      <c r="J41" s="71"/>
      <c r="K41" s="71"/>
      <c r="L41" s="72"/>
      <c r="M41" s="73" t="str">
        <f t="shared" si="43"/>
        <v>ENT_C3_04</v>
      </c>
      <c r="N41" s="74"/>
      <c r="O41" s="74"/>
      <c r="P41" s="74"/>
      <c r="Q41" s="75"/>
      <c r="R41" s="64" t="s">
        <v>1446</v>
      </c>
      <c r="S41" s="65"/>
      <c r="T41" s="65"/>
      <c r="U41" s="65"/>
      <c r="V41" s="65"/>
      <c r="W41" s="65"/>
      <c r="X41" s="65"/>
      <c r="Y41" s="65"/>
      <c r="Z41" s="65"/>
      <c r="AA41" s="65"/>
      <c r="AB41" s="65"/>
      <c r="AC41" s="66"/>
      <c r="AD41" s="60" t="e">
        <f t="shared" ca="1" si="3"/>
        <v>#REF!</v>
      </c>
      <c r="AE41" s="61"/>
      <c r="AF41" s="61"/>
      <c r="AG41" s="61"/>
      <c r="AH41" s="61"/>
      <c r="AI41" s="61"/>
      <c r="AJ41" s="61"/>
      <c r="AK41" s="61"/>
      <c r="AL41" s="58" t="s">
        <v>178</v>
      </c>
      <c r="AM41" s="59"/>
      <c r="AN41" s="59"/>
      <c r="AO41" s="59"/>
      <c r="AP41" s="59"/>
      <c r="AQ41" s="60" t="e">
        <f t="shared" ca="1" si="4"/>
        <v>#REF!</v>
      </c>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2" t="s">
        <v>172</v>
      </c>
      <c r="BP41" s="62"/>
      <c r="BQ41" s="62"/>
      <c r="BR41" s="62"/>
      <c r="BS41" s="63"/>
      <c r="BU41" s="37" t="e">
        <f t="shared" ref="BU41:BU71" ca="1" si="45">"select count(*) from milscm4."&amp;AD41&amp;";"</f>
        <v>#REF!</v>
      </c>
    </row>
    <row r="42" spans="1:73" ht="27" customHeight="1">
      <c r="A42" s="37" t="str">
        <f t="shared" si="44"/>
        <v>DPCレセプト_包括評価対象外理由レコード_結合</v>
      </c>
      <c r="B42" s="67" t="s">
        <v>1425</v>
      </c>
      <c r="C42" s="68"/>
      <c r="D42" s="68"/>
      <c r="E42" s="69"/>
      <c r="F42" s="70" t="s">
        <v>1427</v>
      </c>
      <c r="G42" s="71"/>
      <c r="H42" s="71"/>
      <c r="I42" s="71"/>
      <c r="J42" s="71"/>
      <c r="K42" s="71"/>
      <c r="L42" s="72"/>
      <c r="M42" s="73" t="str">
        <f t="shared" si="43"/>
        <v>ENT_C3_05</v>
      </c>
      <c r="N42" s="74"/>
      <c r="O42" s="74"/>
      <c r="P42" s="74"/>
      <c r="Q42" s="75"/>
      <c r="R42" s="64" t="s">
        <v>1447</v>
      </c>
      <c r="S42" s="65"/>
      <c r="T42" s="65"/>
      <c r="U42" s="65"/>
      <c r="V42" s="65"/>
      <c r="W42" s="65"/>
      <c r="X42" s="65"/>
      <c r="Y42" s="65"/>
      <c r="Z42" s="65"/>
      <c r="AA42" s="65"/>
      <c r="AB42" s="65"/>
      <c r="AC42" s="66"/>
      <c r="AD42" s="60" t="e">
        <f t="shared" ca="1" si="3"/>
        <v>#REF!</v>
      </c>
      <c r="AE42" s="61"/>
      <c r="AF42" s="61"/>
      <c r="AG42" s="61"/>
      <c r="AH42" s="61"/>
      <c r="AI42" s="61"/>
      <c r="AJ42" s="61"/>
      <c r="AK42" s="61"/>
      <c r="AL42" s="58" t="s">
        <v>178</v>
      </c>
      <c r="AM42" s="59"/>
      <c r="AN42" s="59"/>
      <c r="AO42" s="59"/>
      <c r="AP42" s="59"/>
      <c r="AQ42" s="60" t="e">
        <f t="shared" ca="1" si="4"/>
        <v>#REF!</v>
      </c>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2" t="s">
        <v>172</v>
      </c>
      <c r="BP42" s="62"/>
      <c r="BQ42" s="62"/>
      <c r="BR42" s="62"/>
      <c r="BS42" s="63"/>
      <c r="BU42" s="37" t="e">
        <f t="shared" ca="1" si="45"/>
        <v>#REF!</v>
      </c>
    </row>
    <row r="43" spans="1:73" ht="27" customHeight="1">
      <c r="A43" s="37" t="str">
        <f t="shared" si="44"/>
        <v>DPCレセプト_コメントレコード_結合</v>
      </c>
      <c r="B43" s="67" t="s">
        <v>1425</v>
      </c>
      <c r="C43" s="68"/>
      <c r="D43" s="68"/>
      <c r="E43" s="69"/>
      <c r="F43" s="70" t="s">
        <v>1427</v>
      </c>
      <c r="G43" s="71"/>
      <c r="H43" s="71"/>
      <c r="I43" s="71"/>
      <c r="J43" s="71"/>
      <c r="K43" s="71"/>
      <c r="L43" s="72"/>
      <c r="M43" s="73" t="str">
        <f t="shared" si="43"/>
        <v>ENT_C3_06</v>
      </c>
      <c r="N43" s="74"/>
      <c r="O43" s="74"/>
      <c r="P43" s="74"/>
      <c r="Q43" s="75"/>
      <c r="R43" s="64" t="s">
        <v>1448</v>
      </c>
      <c r="S43" s="65"/>
      <c r="T43" s="65"/>
      <c r="U43" s="65"/>
      <c r="V43" s="65"/>
      <c r="W43" s="65"/>
      <c r="X43" s="65"/>
      <c r="Y43" s="65"/>
      <c r="Z43" s="65"/>
      <c r="AA43" s="65"/>
      <c r="AB43" s="65"/>
      <c r="AC43" s="66"/>
      <c r="AD43" s="60" t="e">
        <f t="shared" ca="1" si="3"/>
        <v>#REF!</v>
      </c>
      <c r="AE43" s="61"/>
      <c r="AF43" s="61"/>
      <c r="AG43" s="61"/>
      <c r="AH43" s="61"/>
      <c r="AI43" s="61"/>
      <c r="AJ43" s="61"/>
      <c r="AK43" s="61"/>
      <c r="AL43" s="58" t="s">
        <v>178</v>
      </c>
      <c r="AM43" s="59"/>
      <c r="AN43" s="59"/>
      <c r="AO43" s="59"/>
      <c r="AP43" s="59"/>
      <c r="AQ43" s="60" t="e">
        <f t="shared" ca="1" si="4"/>
        <v>#REF!</v>
      </c>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2" t="s">
        <v>172</v>
      </c>
      <c r="BP43" s="62"/>
      <c r="BQ43" s="62"/>
      <c r="BR43" s="62"/>
      <c r="BS43" s="63"/>
      <c r="BU43" s="37" t="e">
        <f t="shared" ca="1" si="45"/>
        <v>#REF!</v>
      </c>
    </row>
    <row r="44" spans="1:73" ht="27" customHeight="1">
      <c r="A44" s="37" t="str">
        <f t="shared" si="44"/>
        <v>DPCレセプト_症状詳記レコード_結合</v>
      </c>
      <c r="B44" s="67" t="s">
        <v>1425</v>
      </c>
      <c r="C44" s="68"/>
      <c r="D44" s="68"/>
      <c r="E44" s="69"/>
      <c r="F44" s="70" t="s">
        <v>1427</v>
      </c>
      <c r="G44" s="71"/>
      <c r="H44" s="71"/>
      <c r="I44" s="71"/>
      <c r="J44" s="71"/>
      <c r="K44" s="71"/>
      <c r="L44" s="72"/>
      <c r="M44" s="73" t="str">
        <f t="shared" ref="M44:M57" si="46">"ENT_"&amp;RIGHT(B44,2)&amp;"_"&amp;TEXT(ROW(M44)-ROW(M$38)+1,"00")</f>
        <v>ENT_C3_07</v>
      </c>
      <c r="N44" s="74"/>
      <c r="O44" s="74"/>
      <c r="P44" s="74"/>
      <c r="Q44" s="75"/>
      <c r="R44" s="64" t="s">
        <v>1449</v>
      </c>
      <c r="S44" s="65"/>
      <c r="T44" s="65"/>
      <c r="U44" s="65"/>
      <c r="V44" s="65"/>
      <c r="W44" s="65"/>
      <c r="X44" s="65"/>
      <c r="Y44" s="65"/>
      <c r="Z44" s="65"/>
      <c r="AA44" s="65"/>
      <c r="AB44" s="65"/>
      <c r="AC44" s="66"/>
      <c r="AD44" s="60" t="e">
        <f t="shared" ref="AD44:AD57" ca="1" si="47">INDIRECT(SUBSTITUTE(R44,"_結合","")&amp;"!D8")</f>
        <v>#REF!</v>
      </c>
      <c r="AE44" s="61"/>
      <c r="AF44" s="61"/>
      <c r="AG44" s="61"/>
      <c r="AH44" s="61"/>
      <c r="AI44" s="61"/>
      <c r="AJ44" s="61"/>
      <c r="AK44" s="61"/>
      <c r="AL44" s="58" t="s">
        <v>178</v>
      </c>
      <c r="AM44" s="59"/>
      <c r="AN44" s="59"/>
      <c r="AO44" s="59"/>
      <c r="AP44" s="59"/>
      <c r="AQ44" s="60" t="e">
        <f t="shared" ref="AQ44:AQ57" ca="1" si="48">INDIRECT(SUBSTITUTE(R44,"_結合","")&amp;"!D9")</f>
        <v>#REF!</v>
      </c>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2" t="s">
        <v>172</v>
      </c>
      <c r="BP44" s="62"/>
      <c r="BQ44" s="62"/>
      <c r="BR44" s="62"/>
      <c r="BS44" s="63"/>
      <c r="BU44" s="37" t="e">
        <f t="shared" ca="1" si="45"/>
        <v>#REF!</v>
      </c>
    </row>
    <row r="45" spans="1:73" ht="27" customHeight="1">
      <c r="A45" s="37" t="str">
        <f t="shared" si="44"/>
        <v>DPCレセプト_診断群分類レコード_結合</v>
      </c>
      <c r="B45" s="67" t="s">
        <v>1425</v>
      </c>
      <c r="C45" s="68"/>
      <c r="D45" s="68"/>
      <c r="E45" s="69"/>
      <c r="F45" s="70" t="s">
        <v>1427</v>
      </c>
      <c r="G45" s="71"/>
      <c r="H45" s="71"/>
      <c r="I45" s="71"/>
      <c r="J45" s="71"/>
      <c r="K45" s="71"/>
      <c r="L45" s="72"/>
      <c r="M45" s="73" t="str">
        <f t="shared" si="46"/>
        <v>ENT_C3_08</v>
      </c>
      <c r="N45" s="74"/>
      <c r="O45" s="74"/>
      <c r="P45" s="74"/>
      <c r="Q45" s="75"/>
      <c r="R45" s="64" t="s">
        <v>393</v>
      </c>
      <c r="S45" s="65"/>
      <c r="T45" s="65"/>
      <c r="U45" s="65"/>
      <c r="V45" s="65"/>
      <c r="W45" s="65"/>
      <c r="X45" s="65"/>
      <c r="Y45" s="65"/>
      <c r="Z45" s="65"/>
      <c r="AA45" s="65"/>
      <c r="AB45" s="65"/>
      <c r="AC45" s="66"/>
      <c r="AD45" s="60" t="str">
        <f t="shared" ca="1" si="47"/>
        <v>merge_receiptd_bu</v>
      </c>
      <c r="AE45" s="61"/>
      <c r="AF45" s="61"/>
      <c r="AG45" s="61"/>
      <c r="AH45" s="61"/>
      <c r="AI45" s="61"/>
      <c r="AJ45" s="61"/>
      <c r="AK45" s="61"/>
      <c r="AL45" s="58" t="s">
        <v>178</v>
      </c>
      <c r="AM45" s="59"/>
      <c r="AN45" s="59"/>
      <c r="AO45" s="59"/>
      <c r="AP45" s="59"/>
      <c r="AQ45" s="60" t="str">
        <f t="shared" ca="1" si="48"/>
        <v>二次利用DBのDPCレセプト_診断群分類レコードテーブルについて、バックアップスキーマを含めて結合する。</v>
      </c>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2" t="s">
        <v>172</v>
      </c>
      <c r="BP45" s="62"/>
      <c r="BQ45" s="62"/>
      <c r="BR45" s="62"/>
      <c r="BS45" s="63"/>
      <c r="BU45" s="37" t="str">
        <f t="shared" ca="1" si="45"/>
        <v>select count(*) from milscm4.merge_receiptd_bu;</v>
      </c>
    </row>
    <row r="46" spans="1:73" ht="27" customHeight="1">
      <c r="A46" s="37" t="str">
        <f t="shared" ref="A46:A59" si="49">R46</f>
        <v>DPCレセプト_傷病レコード_結合</v>
      </c>
      <c r="B46" s="67" t="s">
        <v>1425</v>
      </c>
      <c r="C46" s="68"/>
      <c r="D46" s="68"/>
      <c r="E46" s="69"/>
      <c r="F46" s="70" t="s">
        <v>1427</v>
      </c>
      <c r="G46" s="71"/>
      <c r="H46" s="71"/>
      <c r="I46" s="71"/>
      <c r="J46" s="71"/>
      <c r="K46" s="71"/>
      <c r="L46" s="72"/>
      <c r="M46" s="73" t="str">
        <f t="shared" si="46"/>
        <v>ENT_C3_09</v>
      </c>
      <c r="N46" s="74"/>
      <c r="O46" s="74"/>
      <c r="P46" s="74"/>
      <c r="Q46" s="75"/>
      <c r="R46" s="64" t="s">
        <v>394</v>
      </c>
      <c r="S46" s="65"/>
      <c r="T46" s="65"/>
      <c r="U46" s="65"/>
      <c r="V46" s="65"/>
      <c r="W46" s="65"/>
      <c r="X46" s="65"/>
      <c r="Y46" s="65"/>
      <c r="Z46" s="65"/>
      <c r="AA46" s="65"/>
      <c r="AB46" s="65"/>
      <c r="AC46" s="66"/>
      <c r="AD46" s="60" t="str">
        <f t="shared" ca="1" si="47"/>
        <v>merge_receiptd_sb</v>
      </c>
      <c r="AE46" s="61"/>
      <c r="AF46" s="61"/>
      <c r="AG46" s="61"/>
      <c r="AH46" s="61"/>
      <c r="AI46" s="61"/>
      <c r="AJ46" s="61"/>
      <c r="AK46" s="61"/>
      <c r="AL46" s="58" t="s">
        <v>178</v>
      </c>
      <c r="AM46" s="59"/>
      <c r="AN46" s="59"/>
      <c r="AO46" s="59"/>
      <c r="AP46" s="59"/>
      <c r="AQ46" s="60" t="str">
        <f t="shared" ca="1" si="48"/>
        <v>二次利用DBのDPCレセプト_傷病レコードテーブルについて、バックアップスキーマを含めて結合する。</v>
      </c>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2" t="s">
        <v>172</v>
      </c>
      <c r="BP46" s="62"/>
      <c r="BQ46" s="62"/>
      <c r="BR46" s="62"/>
      <c r="BS46" s="63"/>
      <c r="BU46" s="37" t="str">
        <f t="shared" ref="BU46:BU59" ca="1" si="50">"select count(*) from milscm4."&amp;AD46&amp;";"</f>
        <v>select count(*) from milscm4.merge_receiptd_sb;</v>
      </c>
    </row>
    <row r="47" spans="1:73" ht="27" customHeight="1">
      <c r="A47" s="37" t="str">
        <f t="shared" si="49"/>
        <v>DPCレセプト_傷病名レコード_結合</v>
      </c>
      <c r="B47" s="67" t="s">
        <v>1425</v>
      </c>
      <c r="C47" s="68"/>
      <c r="D47" s="68"/>
      <c r="E47" s="69"/>
      <c r="F47" s="70" t="s">
        <v>1427</v>
      </c>
      <c r="G47" s="71"/>
      <c r="H47" s="71"/>
      <c r="I47" s="71"/>
      <c r="J47" s="71"/>
      <c r="K47" s="71"/>
      <c r="L47" s="72"/>
      <c r="M47" s="73" t="str">
        <f t="shared" si="46"/>
        <v>ENT_C3_10</v>
      </c>
      <c r="N47" s="74"/>
      <c r="O47" s="74"/>
      <c r="P47" s="74"/>
      <c r="Q47" s="75"/>
      <c r="R47" s="64" t="s">
        <v>395</v>
      </c>
      <c r="S47" s="65"/>
      <c r="T47" s="65"/>
      <c r="U47" s="65"/>
      <c r="V47" s="65"/>
      <c r="W47" s="65"/>
      <c r="X47" s="65"/>
      <c r="Y47" s="65"/>
      <c r="Z47" s="65"/>
      <c r="AA47" s="65"/>
      <c r="AB47" s="65"/>
      <c r="AC47" s="66"/>
      <c r="AD47" s="60" t="str">
        <f t="shared" ca="1" si="47"/>
        <v>merge_receiptd_sy</v>
      </c>
      <c r="AE47" s="61"/>
      <c r="AF47" s="61"/>
      <c r="AG47" s="61"/>
      <c r="AH47" s="61"/>
      <c r="AI47" s="61"/>
      <c r="AJ47" s="61"/>
      <c r="AK47" s="61"/>
      <c r="AL47" s="58" t="s">
        <v>178</v>
      </c>
      <c r="AM47" s="59"/>
      <c r="AN47" s="59"/>
      <c r="AO47" s="59"/>
      <c r="AP47" s="59"/>
      <c r="AQ47" s="60" t="str">
        <f t="shared" ca="1" si="48"/>
        <v>二次利用DBのDPCレセプト_傷病名レコードテーブルについて、バックアップスキーマを含めて結合する。</v>
      </c>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2" t="s">
        <v>172</v>
      </c>
      <c r="BP47" s="62"/>
      <c r="BQ47" s="62"/>
      <c r="BR47" s="62"/>
      <c r="BS47" s="63"/>
      <c r="BU47" s="37" t="str">
        <f t="shared" ca="1" si="50"/>
        <v>select count(*) from milscm4.merge_receiptd_sy;</v>
      </c>
    </row>
    <row r="48" spans="1:73" ht="27" customHeight="1">
      <c r="A48" s="37" t="str">
        <f t="shared" si="49"/>
        <v>DPCレセプト_患者基礎レコード_結合</v>
      </c>
      <c r="B48" s="67" t="s">
        <v>1425</v>
      </c>
      <c r="C48" s="68"/>
      <c r="D48" s="68"/>
      <c r="E48" s="69"/>
      <c r="F48" s="70" t="s">
        <v>1427</v>
      </c>
      <c r="G48" s="71"/>
      <c r="H48" s="71"/>
      <c r="I48" s="71"/>
      <c r="J48" s="71"/>
      <c r="K48" s="71"/>
      <c r="L48" s="72"/>
      <c r="M48" s="73" t="str">
        <f t="shared" si="46"/>
        <v>ENT_C3_11</v>
      </c>
      <c r="N48" s="74"/>
      <c r="O48" s="74"/>
      <c r="P48" s="74"/>
      <c r="Q48" s="75"/>
      <c r="R48" s="64" t="s">
        <v>1450</v>
      </c>
      <c r="S48" s="65"/>
      <c r="T48" s="65"/>
      <c r="U48" s="65"/>
      <c r="V48" s="65"/>
      <c r="W48" s="65"/>
      <c r="X48" s="65"/>
      <c r="Y48" s="65"/>
      <c r="Z48" s="65"/>
      <c r="AA48" s="65"/>
      <c r="AB48" s="65"/>
      <c r="AC48" s="66"/>
      <c r="AD48" s="60" t="e">
        <f t="shared" ca="1" si="47"/>
        <v>#REF!</v>
      </c>
      <c r="AE48" s="61"/>
      <c r="AF48" s="61"/>
      <c r="AG48" s="61"/>
      <c r="AH48" s="61"/>
      <c r="AI48" s="61"/>
      <c r="AJ48" s="61"/>
      <c r="AK48" s="61"/>
      <c r="AL48" s="58" t="s">
        <v>178</v>
      </c>
      <c r="AM48" s="59"/>
      <c r="AN48" s="59"/>
      <c r="AO48" s="59"/>
      <c r="AP48" s="59"/>
      <c r="AQ48" s="60" t="e">
        <f t="shared" ca="1" si="48"/>
        <v>#REF!</v>
      </c>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2" t="s">
        <v>172</v>
      </c>
      <c r="BP48" s="62"/>
      <c r="BQ48" s="62"/>
      <c r="BR48" s="62"/>
      <c r="BS48" s="63"/>
      <c r="BU48" s="37" t="e">
        <f t="shared" ca="1" si="50"/>
        <v>#REF!</v>
      </c>
    </row>
    <row r="49" spans="1:73" ht="27" customHeight="1">
      <c r="A49" s="37" t="str">
        <f t="shared" si="49"/>
        <v>DPCレセプト_診療関連レコード_結合</v>
      </c>
      <c r="B49" s="67" t="s">
        <v>1425</v>
      </c>
      <c r="C49" s="68"/>
      <c r="D49" s="68"/>
      <c r="E49" s="69"/>
      <c r="F49" s="70" t="s">
        <v>1427</v>
      </c>
      <c r="G49" s="71"/>
      <c r="H49" s="71"/>
      <c r="I49" s="71"/>
      <c r="J49" s="71"/>
      <c r="K49" s="71"/>
      <c r="L49" s="72"/>
      <c r="M49" s="73" t="str">
        <f t="shared" si="46"/>
        <v>ENT_C3_12</v>
      </c>
      <c r="N49" s="74"/>
      <c r="O49" s="74"/>
      <c r="P49" s="74"/>
      <c r="Q49" s="75"/>
      <c r="R49" s="64" t="s">
        <v>1451</v>
      </c>
      <c r="S49" s="65"/>
      <c r="T49" s="65"/>
      <c r="U49" s="65"/>
      <c r="V49" s="65"/>
      <c r="W49" s="65"/>
      <c r="X49" s="65"/>
      <c r="Y49" s="65"/>
      <c r="Z49" s="65"/>
      <c r="AA49" s="65"/>
      <c r="AB49" s="65"/>
      <c r="AC49" s="66"/>
      <c r="AD49" s="60" t="e">
        <f t="shared" ca="1" si="47"/>
        <v>#REF!</v>
      </c>
      <c r="AE49" s="61"/>
      <c r="AF49" s="61"/>
      <c r="AG49" s="61"/>
      <c r="AH49" s="61"/>
      <c r="AI49" s="61"/>
      <c r="AJ49" s="61"/>
      <c r="AK49" s="61"/>
      <c r="AL49" s="58" t="s">
        <v>178</v>
      </c>
      <c r="AM49" s="59"/>
      <c r="AN49" s="59"/>
      <c r="AO49" s="59"/>
      <c r="AP49" s="59"/>
      <c r="AQ49" s="60" t="e">
        <f t="shared" ca="1" si="48"/>
        <v>#REF!</v>
      </c>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2" t="s">
        <v>172</v>
      </c>
      <c r="BP49" s="62"/>
      <c r="BQ49" s="62"/>
      <c r="BR49" s="62"/>
      <c r="BS49" s="63"/>
      <c r="BU49" s="37" t="e">
        <f t="shared" ca="1" si="50"/>
        <v>#REF!</v>
      </c>
    </row>
    <row r="50" spans="1:73" ht="27" customHeight="1">
      <c r="A50" s="37" t="str">
        <f t="shared" si="49"/>
        <v>DPCレセプト_外泊レコード_結合</v>
      </c>
      <c r="B50" s="67" t="s">
        <v>1425</v>
      </c>
      <c r="C50" s="68"/>
      <c r="D50" s="68"/>
      <c r="E50" s="69"/>
      <c r="F50" s="70" t="s">
        <v>1427</v>
      </c>
      <c r="G50" s="71"/>
      <c r="H50" s="71"/>
      <c r="I50" s="71"/>
      <c r="J50" s="71"/>
      <c r="K50" s="71"/>
      <c r="L50" s="72"/>
      <c r="M50" s="73" t="str">
        <f t="shared" si="46"/>
        <v>ENT_C3_13</v>
      </c>
      <c r="N50" s="74"/>
      <c r="O50" s="74"/>
      <c r="P50" s="74"/>
      <c r="Q50" s="75"/>
      <c r="R50" s="64" t="s">
        <v>1452</v>
      </c>
      <c r="S50" s="65"/>
      <c r="T50" s="65"/>
      <c r="U50" s="65"/>
      <c r="V50" s="65"/>
      <c r="W50" s="65"/>
      <c r="X50" s="65"/>
      <c r="Y50" s="65"/>
      <c r="Z50" s="65"/>
      <c r="AA50" s="65"/>
      <c r="AB50" s="65"/>
      <c r="AC50" s="66"/>
      <c r="AD50" s="60" t="e">
        <f t="shared" ca="1" si="47"/>
        <v>#REF!</v>
      </c>
      <c r="AE50" s="61"/>
      <c r="AF50" s="61"/>
      <c r="AG50" s="61"/>
      <c r="AH50" s="61"/>
      <c r="AI50" s="61"/>
      <c r="AJ50" s="61"/>
      <c r="AK50" s="61"/>
      <c r="AL50" s="58" t="s">
        <v>178</v>
      </c>
      <c r="AM50" s="59"/>
      <c r="AN50" s="59"/>
      <c r="AO50" s="59"/>
      <c r="AP50" s="59"/>
      <c r="AQ50" s="60" t="e">
        <f t="shared" ca="1" si="48"/>
        <v>#REF!</v>
      </c>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2" t="s">
        <v>172</v>
      </c>
      <c r="BP50" s="62"/>
      <c r="BQ50" s="62"/>
      <c r="BR50" s="62"/>
      <c r="BS50" s="63"/>
      <c r="BU50" s="37" t="e">
        <f t="shared" ca="1" si="50"/>
        <v>#REF!</v>
      </c>
    </row>
    <row r="51" spans="1:73" ht="27" customHeight="1">
      <c r="A51" s="37" t="str">
        <f t="shared" si="49"/>
        <v>DPCレセプト_包括評価レコード_結合</v>
      </c>
      <c r="B51" s="67" t="s">
        <v>1425</v>
      </c>
      <c r="C51" s="68"/>
      <c r="D51" s="68"/>
      <c r="E51" s="69"/>
      <c r="F51" s="70" t="s">
        <v>1427</v>
      </c>
      <c r="G51" s="71"/>
      <c r="H51" s="71"/>
      <c r="I51" s="71"/>
      <c r="J51" s="71"/>
      <c r="K51" s="71"/>
      <c r="L51" s="72"/>
      <c r="M51" s="73" t="str">
        <f t="shared" si="46"/>
        <v>ENT_C3_14</v>
      </c>
      <c r="N51" s="74"/>
      <c r="O51" s="74"/>
      <c r="P51" s="74"/>
      <c r="Q51" s="75"/>
      <c r="R51" s="64" t="s">
        <v>1453</v>
      </c>
      <c r="S51" s="65"/>
      <c r="T51" s="65"/>
      <c r="U51" s="65"/>
      <c r="V51" s="65"/>
      <c r="W51" s="65"/>
      <c r="X51" s="65"/>
      <c r="Y51" s="65"/>
      <c r="Z51" s="65"/>
      <c r="AA51" s="65"/>
      <c r="AB51" s="65"/>
      <c r="AC51" s="66"/>
      <c r="AD51" s="60" t="e">
        <f t="shared" ca="1" si="47"/>
        <v>#REF!</v>
      </c>
      <c r="AE51" s="61"/>
      <c r="AF51" s="61"/>
      <c r="AG51" s="61"/>
      <c r="AH51" s="61"/>
      <c r="AI51" s="61"/>
      <c r="AJ51" s="61"/>
      <c r="AK51" s="61"/>
      <c r="AL51" s="58" t="s">
        <v>178</v>
      </c>
      <c r="AM51" s="59"/>
      <c r="AN51" s="59"/>
      <c r="AO51" s="59"/>
      <c r="AP51" s="59"/>
      <c r="AQ51" s="60" t="e">
        <f t="shared" ca="1" si="48"/>
        <v>#REF!</v>
      </c>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2" t="s">
        <v>172</v>
      </c>
      <c r="BP51" s="62"/>
      <c r="BQ51" s="62"/>
      <c r="BR51" s="62"/>
      <c r="BS51" s="63"/>
      <c r="BU51" s="37" t="e">
        <f t="shared" ca="1" si="50"/>
        <v>#REF!</v>
      </c>
    </row>
    <row r="52" spans="1:73" ht="27" customHeight="1">
      <c r="A52" s="37" t="str">
        <f t="shared" ref="A52:A56" si="51">R52</f>
        <v>DPCレセプト_合計調整レコード_結合</v>
      </c>
      <c r="B52" s="67" t="s">
        <v>1425</v>
      </c>
      <c r="C52" s="68"/>
      <c r="D52" s="68"/>
      <c r="E52" s="69"/>
      <c r="F52" s="70" t="s">
        <v>1427</v>
      </c>
      <c r="G52" s="71"/>
      <c r="H52" s="71"/>
      <c r="I52" s="71"/>
      <c r="J52" s="71"/>
      <c r="K52" s="71"/>
      <c r="L52" s="72"/>
      <c r="M52" s="73" t="str">
        <f t="shared" si="46"/>
        <v>ENT_C3_15</v>
      </c>
      <c r="N52" s="74"/>
      <c r="O52" s="74"/>
      <c r="P52" s="74"/>
      <c r="Q52" s="75"/>
      <c r="R52" s="64" t="s">
        <v>1454</v>
      </c>
      <c r="S52" s="65"/>
      <c r="T52" s="65"/>
      <c r="U52" s="65"/>
      <c r="V52" s="65"/>
      <c r="W52" s="65"/>
      <c r="X52" s="65"/>
      <c r="Y52" s="65"/>
      <c r="Z52" s="65"/>
      <c r="AA52" s="65"/>
      <c r="AB52" s="65"/>
      <c r="AC52" s="66"/>
      <c r="AD52" s="60" t="e">
        <f t="shared" ca="1" si="47"/>
        <v>#REF!</v>
      </c>
      <c r="AE52" s="61"/>
      <c r="AF52" s="61"/>
      <c r="AG52" s="61"/>
      <c r="AH52" s="61"/>
      <c r="AI52" s="61"/>
      <c r="AJ52" s="61"/>
      <c r="AK52" s="61"/>
      <c r="AL52" s="58" t="s">
        <v>178</v>
      </c>
      <c r="AM52" s="59"/>
      <c r="AN52" s="59"/>
      <c r="AO52" s="59"/>
      <c r="AP52" s="59"/>
      <c r="AQ52" s="60" t="e">
        <f t="shared" ca="1" si="48"/>
        <v>#REF!</v>
      </c>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2" t="s">
        <v>172</v>
      </c>
      <c r="BP52" s="62"/>
      <c r="BQ52" s="62"/>
      <c r="BR52" s="62"/>
      <c r="BS52" s="63"/>
      <c r="BU52" s="37" t="e">
        <f t="shared" ref="BU52:BU56" ca="1" si="52">"select count(*) from milscm4."&amp;AD52&amp;";"</f>
        <v>#REF!</v>
      </c>
    </row>
    <row r="53" spans="1:73" ht="27" customHeight="1">
      <c r="A53" s="37" t="str">
        <f t="shared" si="51"/>
        <v>DPCレセプト_診療行為レコード_結合</v>
      </c>
      <c r="B53" s="67" t="s">
        <v>1425</v>
      </c>
      <c r="C53" s="68"/>
      <c r="D53" s="68"/>
      <c r="E53" s="69"/>
      <c r="F53" s="70" t="s">
        <v>1427</v>
      </c>
      <c r="G53" s="71"/>
      <c r="H53" s="71"/>
      <c r="I53" s="71"/>
      <c r="J53" s="71"/>
      <c r="K53" s="71"/>
      <c r="L53" s="72"/>
      <c r="M53" s="73" t="str">
        <f t="shared" si="46"/>
        <v>ENT_C3_16</v>
      </c>
      <c r="N53" s="74"/>
      <c r="O53" s="74"/>
      <c r="P53" s="74"/>
      <c r="Q53" s="75"/>
      <c r="R53" s="64" t="s">
        <v>396</v>
      </c>
      <c r="S53" s="65"/>
      <c r="T53" s="65"/>
      <c r="U53" s="65"/>
      <c r="V53" s="65"/>
      <c r="W53" s="65"/>
      <c r="X53" s="65"/>
      <c r="Y53" s="65"/>
      <c r="Z53" s="65"/>
      <c r="AA53" s="65"/>
      <c r="AB53" s="65"/>
      <c r="AC53" s="66"/>
      <c r="AD53" s="60" t="str">
        <f t="shared" ca="1" si="47"/>
        <v>merge_receiptd_si</v>
      </c>
      <c r="AE53" s="61"/>
      <c r="AF53" s="61"/>
      <c r="AG53" s="61"/>
      <c r="AH53" s="61"/>
      <c r="AI53" s="61"/>
      <c r="AJ53" s="61"/>
      <c r="AK53" s="61"/>
      <c r="AL53" s="58" t="s">
        <v>178</v>
      </c>
      <c r="AM53" s="59"/>
      <c r="AN53" s="59"/>
      <c r="AO53" s="59"/>
      <c r="AP53" s="59"/>
      <c r="AQ53" s="60" t="str">
        <f t="shared" ca="1" si="48"/>
        <v>二次利用DBのDPCレセプト_診療行為レコードテーブルについて、バックアップスキーマを含めて結合する。</v>
      </c>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2" t="s">
        <v>172</v>
      </c>
      <c r="BP53" s="62"/>
      <c r="BQ53" s="62"/>
      <c r="BR53" s="62"/>
      <c r="BS53" s="63"/>
      <c r="BU53" s="37" t="str">
        <f t="shared" ca="1" si="52"/>
        <v>select count(*) from milscm4.merge_receiptd_si;</v>
      </c>
    </row>
    <row r="54" spans="1:73" ht="27" customHeight="1">
      <c r="A54" s="37" t="str">
        <f t="shared" si="51"/>
        <v>DPCレセプト_診療行為レコード_算定日情報_結合</v>
      </c>
      <c r="B54" s="67" t="s">
        <v>1425</v>
      </c>
      <c r="C54" s="68"/>
      <c r="D54" s="68"/>
      <c r="E54" s="69"/>
      <c r="F54" s="70" t="s">
        <v>1427</v>
      </c>
      <c r="G54" s="71"/>
      <c r="H54" s="71"/>
      <c r="I54" s="71"/>
      <c r="J54" s="71"/>
      <c r="K54" s="71"/>
      <c r="L54" s="72"/>
      <c r="M54" s="73" t="str">
        <f t="shared" si="46"/>
        <v>ENT_C3_17</v>
      </c>
      <c r="N54" s="74"/>
      <c r="O54" s="74"/>
      <c r="P54" s="74"/>
      <c r="Q54" s="75"/>
      <c r="R54" s="64" t="s">
        <v>1455</v>
      </c>
      <c r="S54" s="65"/>
      <c r="T54" s="65"/>
      <c r="U54" s="65"/>
      <c r="V54" s="65"/>
      <c r="W54" s="65"/>
      <c r="X54" s="65"/>
      <c r="Y54" s="65"/>
      <c r="Z54" s="65"/>
      <c r="AA54" s="65"/>
      <c r="AB54" s="65"/>
      <c r="AC54" s="66"/>
      <c r="AD54" s="60" t="str">
        <f t="shared" ca="1" si="47"/>
        <v>merge_receiptd_si_day</v>
      </c>
      <c r="AE54" s="61"/>
      <c r="AF54" s="61"/>
      <c r="AG54" s="61"/>
      <c r="AH54" s="61"/>
      <c r="AI54" s="61"/>
      <c r="AJ54" s="61"/>
      <c r="AK54" s="61"/>
      <c r="AL54" s="58" t="s">
        <v>178</v>
      </c>
      <c r="AM54" s="59"/>
      <c r="AN54" s="59"/>
      <c r="AO54" s="59"/>
      <c r="AP54" s="59"/>
      <c r="AQ54" s="60" t="str">
        <f t="shared" ca="1" si="48"/>
        <v>二次利用DBのDPCレセプト_診療行為レコード_算定日情報テーブルについて、バックアップスキーマを含めて結合する。</v>
      </c>
      <c r="AR54" s="61"/>
      <c r="AS54" s="61"/>
      <c r="AT54" s="61"/>
      <c r="AU54" s="61"/>
      <c r="AV54" s="61"/>
      <c r="AW54" s="61"/>
      <c r="AX54" s="61"/>
      <c r="AY54" s="61"/>
      <c r="AZ54" s="61"/>
      <c r="BA54" s="61"/>
      <c r="BB54" s="61"/>
      <c r="BC54" s="61"/>
      <c r="BD54" s="61"/>
      <c r="BE54" s="61"/>
      <c r="BF54" s="61"/>
      <c r="BG54" s="61"/>
      <c r="BH54" s="61"/>
      <c r="BI54" s="61"/>
      <c r="BJ54" s="61"/>
      <c r="BK54" s="61"/>
      <c r="BL54" s="61"/>
      <c r="BM54" s="61"/>
      <c r="BN54" s="61"/>
      <c r="BO54" s="62" t="s">
        <v>172</v>
      </c>
      <c r="BP54" s="62"/>
      <c r="BQ54" s="62"/>
      <c r="BR54" s="62"/>
      <c r="BS54" s="63"/>
      <c r="BU54" s="37" t="str">
        <f t="shared" ca="1" si="52"/>
        <v>select count(*) from milscm4.merge_receiptd_si_day;</v>
      </c>
    </row>
    <row r="55" spans="1:73" ht="27" customHeight="1">
      <c r="A55" s="37" t="str">
        <f t="shared" si="51"/>
        <v>DPCレセプト_医薬品レコード_結合</v>
      </c>
      <c r="B55" s="67" t="s">
        <v>1425</v>
      </c>
      <c r="C55" s="68"/>
      <c r="D55" s="68"/>
      <c r="E55" s="69"/>
      <c r="F55" s="70" t="s">
        <v>1427</v>
      </c>
      <c r="G55" s="71"/>
      <c r="H55" s="71"/>
      <c r="I55" s="71"/>
      <c r="J55" s="71"/>
      <c r="K55" s="71"/>
      <c r="L55" s="72"/>
      <c r="M55" s="73" t="str">
        <f t="shared" si="46"/>
        <v>ENT_C3_18</v>
      </c>
      <c r="N55" s="74"/>
      <c r="O55" s="74"/>
      <c r="P55" s="74"/>
      <c r="Q55" s="75"/>
      <c r="R55" s="64" t="s">
        <v>397</v>
      </c>
      <c r="S55" s="65"/>
      <c r="T55" s="65"/>
      <c r="U55" s="65"/>
      <c r="V55" s="65"/>
      <c r="W55" s="65"/>
      <c r="X55" s="65"/>
      <c r="Y55" s="65"/>
      <c r="Z55" s="65"/>
      <c r="AA55" s="65"/>
      <c r="AB55" s="65"/>
      <c r="AC55" s="66"/>
      <c r="AD55" s="60" t="str">
        <f t="shared" ca="1" si="47"/>
        <v>merge_receiptd_iy</v>
      </c>
      <c r="AE55" s="61"/>
      <c r="AF55" s="61"/>
      <c r="AG55" s="61"/>
      <c r="AH55" s="61"/>
      <c r="AI55" s="61"/>
      <c r="AJ55" s="61"/>
      <c r="AK55" s="61"/>
      <c r="AL55" s="58" t="s">
        <v>178</v>
      </c>
      <c r="AM55" s="59"/>
      <c r="AN55" s="59"/>
      <c r="AO55" s="59"/>
      <c r="AP55" s="59"/>
      <c r="AQ55" s="60" t="str">
        <f t="shared" ca="1" si="48"/>
        <v>二次利用DBのDPCレセプト_医薬品レコードテーブルについて、バックアップスキーマを含めて結合する。</v>
      </c>
      <c r="AR55" s="61"/>
      <c r="AS55" s="61"/>
      <c r="AT55" s="61"/>
      <c r="AU55" s="61"/>
      <c r="AV55" s="61"/>
      <c r="AW55" s="61"/>
      <c r="AX55" s="61"/>
      <c r="AY55" s="61"/>
      <c r="AZ55" s="61"/>
      <c r="BA55" s="61"/>
      <c r="BB55" s="61"/>
      <c r="BC55" s="61"/>
      <c r="BD55" s="61"/>
      <c r="BE55" s="61"/>
      <c r="BF55" s="61"/>
      <c r="BG55" s="61"/>
      <c r="BH55" s="61"/>
      <c r="BI55" s="61"/>
      <c r="BJ55" s="61"/>
      <c r="BK55" s="61"/>
      <c r="BL55" s="61"/>
      <c r="BM55" s="61"/>
      <c r="BN55" s="61"/>
      <c r="BO55" s="62" t="s">
        <v>172</v>
      </c>
      <c r="BP55" s="62"/>
      <c r="BQ55" s="62"/>
      <c r="BR55" s="62"/>
      <c r="BS55" s="63"/>
      <c r="BU55" s="37" t="str">
        <f t="shared" ca="1" si="52"/>
        <v>select count(*) from milscm4.merge_receiptd_iy;</v>
      </c>
    </row>
    <row r="56" spans="1:73" ht="27" customHeight="1">
      <c r="A56" s="37" t="str">
        <f t="shared" si="51"/>
        <v>DPCレセプト_医薬品レコード_算定日情報_結合</v>
      </c>
      <c r="B56" s="67" t="s">
        <v>1425</v>
      </c>
      <c r="C56" s="68"/>
      <c r="D56" s="68"/>
      <c r="E56" s="69"/>
      <c r="F56" s="70" t="s">
        <v>1427</v>
      </c>
      <c r="G56" s="71"/>
      <c r="H56" s="71"/>
      <c r="I56" s="71"/>
      <c r="J56" s="71"/>
      <c r="K56" s="71"/>
      <c r="L56" s="72"/>
      <c r="M56" s="73" t="str">
        <f t="shared" si="46"/>
        <v>ENT_C3_19</v>
      </c>
      <c r="N56" s="74"/>
      <c r="O56" s="74"/>
      <c r="P56" s="74"/>
      <c r="Q56" s="75"/>
      <c r="R56" s="64" t="s">
        <v>1456</v>
      </c>
      <c r="S56" s="65"/>
      <c r="T56" s="65"/>
      <c r="U56" s="65"/>
      <c r="V56" s="65"/>
      <c r="W56" s="65"/>
      <c r="X56" s="65"/>
      <c r="Y56" s="65"/>
      <c r="Z56" s="65"/>
      <c r="AA56" s="65"/>
      <c r="AB56" s="65"/>
      <c r="AC56" s="66"/>
      <c r="AD56" s="60" t="str">
        <f t="shared" ca="1" si="47"/>
        <v>merge_receiptd_iy_day</v>
      </c>
      <c r="AE56" s="61"/>
      <c r="AF56" s="61"/>
      <c r="AG56" s="61"/>
      <c r="AH56" s="61"/>
      <c r="AI56" s="61"/>
      <c r="AJ56" s="61"/>
      <c r="AK56" s="61"/>
      <c r="AL56" s="58" t="s">
        <v>178</v>
      </c>
      <c r="AM56" s="59"/>
      <c r="AN56" s="59"/>
      <c r="AO56" s="59"/>
      <c r="AP56" s="59"/>
      <c r="AQ56" s="60" t="str">
        <f t="shared" ca="1" si="48"/>
        <v>二次利用DBのDPCレセプト_医薬品レコード_算定日情報テーブルについて、バックアップスキーマを含めて結合する。</v>
      </c>
      <c r="AR56" s="61"/>
      <c r="AS56" s="61"/>
      <c r="AT56" s="61"/>
      <c r="AU56" s="61"/>
      <c r="AV56" s="61"/>
      <c r="AW56" s="61"/>
      <c r="AX56" s="61"/>
      <c r="AY56" s="61"/>
      <c r="AZ56" s="61"/>
      <c r="BA56" s="61"/>
      <c r="BB56" s="61"/>
      <c r="BC56" s="61"/>
      <c r="BD56" s="61"/>
      <c r="BE56" s="61"/>
      <c r="BF56" s="61"/>
      <c r="BG56" s="61"/>
      <c r="BH56" s="61"/>
      <c r="BI56" s="61"/>
      <c r="BJ56" s="61"/>
      <c r="BK56" s="61"/>
      <c r="BL56" s="61"/>
      <c r="BM56" s="61"/>
      <c r="BN56" s="61"/>
      <c r="BO56" s="62" t="s">
        <v>172</v>
      </c>
      <c r="BP56" s="62"/>
      <c r="BQ56" s="62"/>
      <c r="BR56" s="62"/>
      <c r="BS56" s="63"/>
      <c r="BU56" s="37" t="str">
        <f t="shared" ca="1" si="52"/>
        <v>select count(*) from milscm4.merge_receiptd_iy_day;</v>
      </c>
    </row>
    <row r="57" spans="1:73" ht="27" customHeight="1">
      <c r="A57" s="37" t="str">
        <f t="shared" si="49"/>
        <v>DPCレセプト_特定器材レコード_結合</v>
      </c>
      <c r="B57" s="67" t="s">
        <v>1425</v>
      </c>
      <c r="C57" s="68"/>
      <c r="D57" s="68"/>
      <c r="E57" s="69"/>
      <c r="F57" s="70" t="s">
        <v>1427</v>
      </c>
      <c r="G57" s="71"/>
      <c r="H57" s="71"/>
      <c r="I57" s="71"/>
      <c r="J57" s="71"/>
      <c r="K57" s="71"/>
      <c r="L57" s="72"/>
      <c r="M57" s="73" t="str">
        <f t="shared" si="46"/>
        <v>ENT_C3_20</v>
      </c>
      <c r="N57" s="74"/>
      <c r="O57" s="74"/>
      <c r="P57" s="74"/>
      <c r="Q57" s="75"/>
      <c r="R57" s="64" t="s">
        <v>1457</v>
      </c>
      <c r="S57" s="65"/>
      <c r="T57" s="65"/>
      <c r="U57" s="65"/>
      <c r="V57" s="65"/>
      <c r="W57" s="65"/>
      <c r="X57" s="65"/>
      <c r="Y57" s="65"/>
      <c r="Z57" s="65"/>
      <c r="AA57" s="65"/>
      <c r="AB57" s="65"/>
      <c r="AC57" s="66"/>
      <c r="AD57" s="60" t="e">
        <f t="shared" ca="1" si="47"/>
        <v>#REF!</v>
      </c>
      <c r="AE57" s="61"/>
      <c r="AF57" s="61"/>
      <c r="AG57" s="61"/>
      <c r="AH57" s="61"/>
      <c r="AI57" s="61"/>
      <c r="AJ57" s="61"/>
      <c r="AK57" s="61"/>
      <c r="AL57" s="58" t="s">
        <v>178</v>
      </c>
      <c r="AM57" s="59"/>
      <c r="AN57" s="59"/>
      <c r="AO57" s="59"/>
      <c r="AP57" s="59"/>
      <c r="AQ57" s="60" t="e">
        <f t="shared" ca="1" si="48"/>
        <v>#REF!</v>
      </c>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2" t="s">
        <v>172</v>
      </c>
      <c r="BP57" s="62"/>
      <c r="BQ57" s="62"/>
      <c r="BR57" s="62"/>
      <c r="BS57" s="63"/>
      <c r="BU57" s="37" t="e">
        <f t="shared" ca="1" si="50"/>
        <v>#REF!</v>
      </c>
    </row>
    <row r="58" spans="1:73" ht="27" customHeight="1">
      <c r="A58" s="37" t="str">
        <f t="shared" si="49"/>
        <v>DPCレセプト_特定器材レコード_算定日情報_結合</v>
      </c>
      <c r="B58" s="67" t="s">
        <v>1425</v>
      </c>
      <c r="C58" s="68"/>
      <c r="D58" s="68"/>
      <c r="E58" s="69"/>
      <c r="F58" s="70" t="s">
        <v>1427</v>
      </c>
      <c r="G58" s="71"/>
      <c r="H58" s="71"/>
      <c r="I58" s="71"/>
      <c r="J58" s="71"/>
      <c r="K58" s="71"/>
      <c r="L58" s="72"/>
      <c r="M58" s="73" t="str">
        <f t="shared" ref="M58:M62" si="53">"ENT_"&amp;RIGHT(B58,2)&amp;"_"&amp;TEXT(ROW(M58)-ROW(M$38)+1,"00")</f>
        <v>ENT_C3_21</v>
      </c>
      <c r="N58" s="74"/>
      <c r="O58" s="74"/>
      <c r="P58" s="74"/>
      <c r="Q58" s="75"/>
      <c r="R58" s="64" t="s">
        <v>1458</v>
      </c>
      <c r="S58" s="65"/>
      <c r="T58" s="65"/>
      <c r="U58" s="65"/>
      <c r="V58" s="65"/>
      <c r="W58" s="65"/>
      <c r="X58" s="65"/>
      <c r="Y58" s="65"/>
      <c r="Z58" s="65"/>
      <c r="AA58" s="65"/>
      <c r="AB58" s="65"/>
      <c r="AC58" s="66"/>
      <c r="AD58" s="60" t="e">
        <f t="shared" ref="AD58:AD62" ca="1" si="54">INDIRECT(SUBSTITUTE(R58,"_結合","")&amp;"!D8")</f>
        <v>#REF!</v>
      </c>
      <c r="AE58" s="61"/>
      <c r="AF58" s="61"/>
      <c r="AG58" s="61"/>
      <c r="AH58" s="61"/>
      <c r="AI58" s="61"/>
      <c r="AJ58" s="61"/>
      <c r="AK58" s="61"/>
      <c r="AL58" s="58" t="s">
        <v>178</v>
      </c>
      <c r="AM58" s="59"/>
      <c r="AN58" s="59"/>
      <c r="AO58" s="59"/>
      <c r="AP58" s="59"/>
      <c r="AQ58" s="60" t="e">
        <f t="shared" ref="AQ58:AQ62" ca="1" si="55">INDIRECT(SUBSTITUTE(R58,"_結合","")&amp;"!D9")</f>
        <v>#REF!</v>
      </c>
      <c r="AR58" s="61"/>
      <c r="AS58" s="61"/>
      <c r="AT58" s="61"/>
      <c r="AU58" s="61"/>
      <c r="AV58" s="61"/>
      <c r="AW58" s="61"/>
      <c r="AX58" s="61"/>
      <c r="AY58" s="61"/>
      <c r="AZ58" s="61"/>
      <c r="BA58" s="61"/>
      <c r="BB58" s="61"/>
      <c r="BC58" s="61"/>
      <c r="BD58" s="61"/>
      <c r="BE58" s="61"/>
      <c r="BF58" s="61"/>
      <c r="BG58" s="61"/>
      <c r="BH58" s="61"/>
      <c r="BI58" s="61"/>
      <c r="BJ58" s="61"/>
      <c r="BK58" s="61"/>
      <c r="BL58" s="61"/>
      <c r="BM58" s="61"/>
      <c r="BN58" s="61"/>
      <c r="BO58" s="62" t="s">
        <v>172</v>
      </c>
      <c r="BP58" s="62"/>
      <c r="BQ58" s="62"/>
      <c r="BR58" s="62"/>
      <c r="BS58" s="63"/>
      <c r="BU58" s="37" t="e">
        <f t="shared" ca="1" si="50"/>
        <v>#REF!</v>
      </c>
    </row>
    <row r="59" spans="1:73" ht="27" customHeight="1">
      <c r="A59" s="37" t="str">
        <f t="shared" si="49"/>
        <v>DPCレセプト_コーディングデータレコード_結合</v>
      </c>
      <c r="B59" s="67" t="s">
        <v>1425</v>
      </c>
      <c r="C59" s="68"/>
      <c r="D59" s="68"/>
      <c r="E59" s="69"/>
      <c r="F59" s="70" t="s">
        <v>1427</v>
      </c>
      <c r="G59" s="71"/>
      <c r="H59" s="71"/>
      <c r="I59" s="71"/>
      <c r="J59" s="71"/>
      <c r="K59" s="71"/>
      <c r="L59" s="72"/>
      <c r="M59" s="73" t="str">
        <f t="shared" si="53"/>
        <v>ENT_C3_22</v>
      </c>
      <c r="N59" s="74"/>
      <c r="O59" s="74"/>
      <c r="P59" s="74"/>
      <c r="Q59" s="75"/>
      <c r="R59" s="64" t="s">
        <v>1459</v>
      </c>
      <c r="S59" s="65"/>
      <c r="T59" s="65"/>
      <c r="U59" s="65"/>
      <c r="V59" s="65"/>
      <c r="W59" s="65"/>
      <c r="X59" s="65"/>
      <c r="Y59" s="65"/>
      <c r="Z59" s="65"/>
      <c r="AA59" s="65"/>
      <c r="AB59" s="65"/>
      <c r="AC59" s="66"/>
      <c r="AD59" s="60" t="e">
        <f t="shared" ca="1" si="54"/>
        <v>#REF!</v>
      </c>
      <c r="AE59" s="61"/>
      <c r="AF59" s="61"/>
      <c r="AG59" s="61"/>
      <c r="AH59" s="61"/>
      <c r="AI59" s="61"/>
      <c r="AJ59" s="61"/>
      <c r="AK59" s="61"/>
      <c r="AL59" s="58" t="s">
        <v>178</v>
      </c>
      <c r="AM59" s="59"/>
      <c r="AN59" s="59"/>
      <c r="AO59" s="59"/>
      <c r="AP59" s="59"/>
      <c r="AQ59" s="60" t="e">
        <f t="shared" ca="1" si="55"/>
        <v>#REF!</v>
      </c>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2" t="s">
        <v>172</v>
      </c>
      <c r="BP59" s="62"/>
      <c r="BQ59" s="62"/>
      <c r="BR59" s="62"/>
      <c r="BS59" s="63"/>
      <c r="BU59" s="37" t="e">
        <f t="shared" ca="1" si="50"/>
        <v>#REF!</v>
      </c>
    </row>
    <row r="60" spans="1:73" ht="27" customHeight="1">
      <c r="A60" s="37" t="str">
        <f t="shared" ref="A60:A62" si="56">R60</f>
        <v>DPCレセプト_臓器提供医療機関情報レコード_結合</v>
      </c>
      <c r="B60" s="67" t="s">
        <v>1425</v>
      </c>
      <c r="C60" s="68"/>
      <c r="D60" s="68"/>
      <c r="E60" s="69"/>
      <c r="F60" s="70" t="s">
        <v>1427</v>
      </c>
      <c r="G60" s="71"/>
      <c r="H60" s="71"/>
      <c r="I60" s="71"/>
      <c r="J60" s="71"/>
      <c r="K60" s="71"/>
      <c r="L60" s="72"/>
      <c r="M60" s="73" t="str">
        <f t="shared" si="53"/>
        <v>ENT_C3_23</v>
      </c>
      <c r="N60" s="74"/>
      <c r="O60" s="74"/>
      <c r="P60" s="74"/>
      <c r="Q60" s="75"/>
      <c r="R60" s="64" t="s">
        <v>1460</v>
      </c>
      <c r="S60" s="65"/>
      <c r="T60" s="65"/>
      <c r="U60" s="65"/>
      <c r="V60" s="65"/>
      <c r="W60" s="65"/>
      <c r="X60" s="65"/>
      <c r="Y60" s="65"/>
      <c r="Z60" s="65"/>
      <c r="AA60" s="65"/>
      <c r="AB60" s="65"/>
      <c r="AC60" s="66"/>
      <c r="AD60" s="60" t="e">
        <f t="shared" ca="1" si="54"/>
        <v>#REF!</v>
      </c>
      <c r="AE60" s="61"/>
      <c r="AF60" s="61"/>
      <c r="AG60" s="61"/>
      <c r="AH60" s="61"/>
      <c r="AI60" s="61"/>
      <c r="AJ60" s="61"/>
      <c r="AK60" s="61"/>
      <c r="AL60" s="58" t="s">
        <v>178</v>
      </c>
      <c r="AM60" s="59"/>
      <c r="AN60" s="59"/>
      <c r="AO60" s="59"/>
      <c r="AP60" s="59"/>
      <c r="AQ60" s="60" t="e">
        <f t="shared" ca="1" si="55"/>
        <v>#REF!</v>
      </c>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2" t="s">
        <v>172</v>
      </c>
      <c r="BP60" s="62"/>
      <c r="BQ60" s="62"/>
      <c r="BR60" s="62"/>
      <c r="BS60" s="63"/>
      <c r="BU60" s="37" t="e">
        <f t="shared" ref="BU60:BU62" ca="1" si="57">"select count(*) from milscm4."&amp;AD60&amp;";"</f>
        <v>#REF!</v>
      </c>
    </row>
    <row r="61" spans="1:73" ht="27" customHeight="1">
      <c r="A61" s="37" t="str">
        <f t="shared" si="56"/>
        <v>DPCレセプト_臓器提供者レセプト情報レコード_結合</v>
      </c>
      <c r="B61" s="67" t="s">
        <v>1425</v>
      </c>
      <c r="C61" s="68"/>
      <c r="D61" s="68"/>
      <c r="E61" s="69"/>
      <c r="F61" s="70" t="s">
        <v>1427</v>
      </c>
      <c r="G61" s="71"/>
      <c r="H61" s="71"/>
      <c r="I61" s="71"/>
      <c r="J61" s="71"/>
      <c r="K61" s="71"/>
      <c r="L61" s="72"/>
      <c r="M61" s="73" t="str">
        <f t="shared" si="53"/>
        <v>ENT_C3_24</v>
      </c>
      <c r="N61" s="74"/>
      <c r="O61" s="74"/>
      <c r="P61" s="74"/>
      <c r="Q61" s="75"/>
      <c r="R61" s="64" t="s">
        <v>398</v>
      </c>
      <c r="S61" s="65"/>
      <c r="T61" s="65"/>
      <c r="U61" s="65"/>
      <c r="V61" s="65"/>
      <c r="W61" s="65"/>
      <c r="X61" s="65"/>
      <c r="Y61" s="65"/>
      <c r="Z61" s="65"/>
      <c r="AA61" s="65"/>
      <c r="AB61" s="65"/>
      <c r="AC61" s="66"/>
      <c r="AD61" s="60" t="str">
        <f t="shared" ca="1" si="54"/>
        <v>merge_receiptd_tr</v>
      </c>
      <c r="AE61" s="61"/>
      <c r="AF61" s="61"/>
      <c r="AG61" s="61"/>
      <c r="AH61" s="61"/>
      <c r="AI61" s="61"/>
      <c r="AJ61" s="61"/>
      <c r="AK61" s="61"/>
      <c r="AL61" s="58" t="s">
        <v>178</v>
      </c>
      <c r="AM61" s="59"/>
      <c r="AN61" s="59"/>
      <c r="AO61" s="59"/>
      <c r="AP61" s="59"/>
      <c r="AQ61" s="60" t="str">
        <f t="shared" ca="1" si="55"/>
        <v>二次利用DBのDPCレセプト_臓器提供者レセプト情報レコードテーブルについて、バックアップスキーマを含めて結合する。</v>
      </c>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62" t="s">
        <v>172</v>
      </c>
      <c r="BP61" s="62"/>
      <c r="BQ61" s="62"/>
      <c r="BR61" s="62"/>
      <c r="BS61" s="63"/>
      <c r="BU61" s="37" t="str">
        <f t="shared" ca="1" si="57"/>
        <v>select count(*) from milscm4.merge_receiptd_tr;</v>
      </c>
    </row>
    <row r="62" spans="1:73" ht="27" customHeight="1">
      <c r="A62" s="37" t="str">
        <f t="shared" si="56"/>
        <v>DPCレセプト_臓器提供者請求情報レコード_結合</v>
      </c>
      <c r="B62" s="67" t="s">
        <v>1425</v>
      </c>
      <c r="C62" s="68"/>
      <c r="D62" s="68"/>
      <c r="E62" s="69"/>
      <c r="F62" s="70" t="s">
        <v>1427</v>
      </c>
      <c r="G62" s="71"/>
      <c r="H62" s="71"/>
      <c r="I62" s="71"/>
      <c r="J62" s="71"/>
      <c r="K62" s="71"/>
      <c r="L62" s="72"/>
      <c r="M62" s="73" t="str">
        <f t="shared" si="53"/>
        <v>ENT_C3_25</v>
      </c>
      <c r="N62" s="74"/>
      <c r="O62" s="74"/>
      <c r="P62" s="74"/>
      <c r="Q62" s="75"/>
      <c r="R62" s="64" t="s">
        <v>1461</v>
      </c>
      <c r="S62" s="65"/>
      <c r="T62" s="65"/>
      <c r="U62" s="65"/>
      <c r="V62" s="65"/>
      <c r="W62" s="65"/>
      <c r="X62" s="65"/>
      <c r="Y62" s="65"/>
      <c r="Z62" s="65"/>
      <c r="AA62" s="65"/>
      <c r="AB62" s="65"/>
      <c r="AC62" s="66"/>
      <c r="AD62" s="60" t="e">
        <f t="shared" ca="1" si="54"/>
        <v>#REF!</v>
      </c>
      <c r="AE62" s="61"/>
      <c r="AF62" s="61"/>
      <c r="AG62" s="61"/>
      <c r="AH62" s="61"/>
      <c r="AI62" s="61"/>
      <c r="AJ62" s="61"/>
      <c r="AK62" s="61"/>
      <c r="AL62" s="58" t="s">
        <v>178</v>
      </c>
      <c r="AM62" s="59"/>
      <c r="AN62" s="59"/>
      <c r="AO62" s="59"/>
      <c r="AP62" s="59"/>
      <c r="AQ62" s="60" t="e">
        <f t="shared" ca="1" si="55"/>
        <v>#REF!</v>
      </c>
      <c r="AR62" s="61"/>
      <c r="AS62" s="61"/>
      <c r="AT62" s="61"/>
      <c r="AU62" s="61"/>
      <c r="AV62" s="61"/>
      <c r="AW62" s="61"/>
      <c r="AX62" s="61"/>
      <c r="AY62" s="61"/>
      <c r="AZ62" s="61"/>
      <c r="BA62" s="61"/>
      <c r="BB62" s="61"/>
      <c r="BC62" s="61"/>
      <c r="BD62" s="61"/>
      <c r="BE62" s="61"/>
      <c r="BF62" s="61"/>
      <c r="BG62" s="61"/>
      <c r="BH62" s="61"/>
      <c r="BI62" s="61"/>
      <c r="BJ62" s="61"/>
      <c r="BK62" s="61"/>
      <c r="BL62" s="61"/>
      <c r="BM62" s="61"/>
      <c r="BN62" s="61"/>
      <c r="BO62" s="62" t="s">
        <v>172</v>
      </c>
      <c r="BP62" s="62"/>
      <c r="BQ62" s="62"/>
      <c r="BR62" s="62"/>
      <c r="BS62" s="63"/>
      <c r="BU62" s="37" t="e">
        <f t="shared" ca="1" si="57"/>
        <v>#REF!</v>
      </c>
    </row>
    <row r="63" spans="1:73" ht="27" customHeight="1">
      <c r="A63" s="37" t="str">
        <f t="shared" si="44"/>
        <v>DPCレセプト_診療報酬請求書レコード_結合</v>
      </c>
      <c r="B63" s="76" t="s">
        <v>1425</v>
      </c>
      <c r="C63" s="77"/>
      <c r="D63" s="77"/>
      <c r="E63" s="78"/>
      <c r="F63" s="79" t="s">
        <v>1427</v>
      </c>
      <c r="G63" s="80"/>
      <c r="H63" s="80"/>
      <c r="I63" s="80"/>
      <c r="J63" s="80"/>
      <c r="K63" s="80"/>
      <c r="L63" s="81"/>
      <c r="M63" s="73" t="str">
        <f t="shared" si="43"/>
        <v>ENT_C3_26</v>
      </c>
      <c r="N63" s="74"/>
      <c r="O63" s="74"/>
      <c r="P63" s="74"/>
      <c r="Q63" s="75"/>
      <c r="R63" s="64" t="s">
        <v>1462</v>
      </c>
      <c r="S63" s="65"/>
      <c r="T63" s="65"/>
      <c r="U63" s="65"/>
      <c r="V63" s="65"/>
      <c r="W63" s="65"/>
      <c r="X63" s="65"/>
      <c r="Y63" s="65"/>
      <c r="Z63" s="65"/>
      <c r="AA63" s="65"/>
      <c r="AB63" s="65"/>
      <c r="AC63" s="66"/>
      <c r="AD63" s="60" t="e">
        <f t="shared" ca="1" si="3"/>
        <v>#REF!</v>
      </c>
      <c r="AE63" s="61"/>
      <c r="AF63" s="61"/>
      <c r="AG63" s="61"/>
      <c r="AH63" s="61"/>
      <c r="AI63" s="61"/>
      <c r="AJ63" s="61"/>
      <c r="AK63" s="61"/>
      <c r="AL63" s="58" t="s">
        <v>178</v>
      </c>
      <c r="AM63" s="59"/>
      <c r="AN63" s="59"/>
      <c r="AO63" s="59"/>
      <c r="AP63" s="59"/>
      <c r="AQ63" s="60" t="e">
        <f t="shared" ca="1" si="4"/>
        <v>#REF!</v>
      </c>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2" t="s">
        <v>172</v>
      </c>
      <c r="BP63" s="62"/>
      <c r="BQ63" s="62"/>
      <c r="BR63" s="62"/>
      <c r="BS63" s="63"/>
      <c r="BU63" s="37" t="e">
        <f t="shared" ca="1" si="45"/>
        <v>#REF!</v>
      </c>
    </row>
    <row r="64" spans="1:73" ht="27" customHeight="1">
      <c r="A64" s="37" t="str">
        <f t="shared" si="44"/>
        <v>患者情報モジュール_患者情報_結合</v>
      </c>
      <c r="B64" s="82" t="s">
        <v>1442</v>
      </c>
      <c r="C64" s="83"/>
      <c r="D64" s="83"/>
      <c r="E64" s="84"/>
      <c r="F64" s="85" t="s">
        <v>1443</v>
      </c>
      <c r="G64" s="83"/>
      <c r="H64" s="83"/>
      <c r="I64" s="83"/>
      <c r="J64" s="83"/>
      <c r="K64" s="83"/>
      <c r="L64" s="84"/>
      <c r="M64" s="73" t="str">
        <f>"ENT_"&amp;RIGHT(B64,2)&amp;"_"&amp;TEXT(ROW(M64)-ROW(M$64)+1,"00")</f>
        <v>ENT_C4_01</v>
      </c>
      <c r="N64" s="74"/>
      <c r="O64" s="74"/>
      <c r="P64" s="74"/>
      <c r="Q64" s="75"/>
      <c r="R64" s="64" t="s">
        <v>399</v>
      </c>
      <c r="S64" s="65"/>
      <c r="T64" s="65"/>
      <c r="U64" s="65"/>
      <c r="V64" s="65"/>
      <c r="W64" s="65"/>
      <c r="X64" s="65"/>
      <c r="Y64" s="65"/>
      <c r="Z64" s="65"/>
      <c r="AA64" s="65"/>
      <c r="AB64" s="65"/>
      <c r="AC64" s="66"/>
      <c r="AD64" s="60" t="str">
        <f t="shared" ca="1" si="3"/>
        <v>merge_mml_pi_master</v>
      </c>
      <c r="AE64" s="61"/>
      <c r="AF64" s="61"/>
      <c r="AG64" s="61"/>
      <c r="AH64" s="61"/>
      <c r="AI64" s="61"/>
      <c r="AJ64" s="61"/>
      <c r="AK64" s="61"/>
      <c r="AL64" s="58" t="s">
        <v>178</v>
      </c>
      <c r="AM64" s="59"/>
      <c r="AN64" s="59"/>
      <c r="AO64" s="59"/>
      <c r="AP64" s="59"/>
      <c r="AQ64" s="60" t="str">
        <f t="shared" ca="1" si="4"/>
        <v>二次利用DBの患者情報モジュール_患者情報テーブルについて、バックアップスキーマを含めて結合する。</v>
      </c>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2" t="s">
        <v>172</v>
      </c>
      <c r="BP64" s="62"/>
      <c r="BQ64" s="62"/>
      <c r="BR64" s="62"/>
      <c r="BS64" s="63"/>
      <c r="BU64" s="37" t="str">
        <f t="shared" ca="1" si="45"/>
        <v>select count(*) from milscm4.merge_mml_pi_master;</v>
      </c>
    </row>
    <row r="65" spans="1:73" ht="27" customHeight="1">
      <c r="A65" s="37" t="str">
        <f t="shared" si="44"/>
        <v>患者情報モジュール_その他ID_結合</v>
      </c>
      <c r="B65" s="67" t="s">
        <v>1441</v>
      </c>
      <c r="C65" s="68"/>
      <c r="D65" s="68"/>
      <c r="E65" s="69"/>
      <c r="F65" s="70" t="s">
        <v>1443</v>
      </c>
      <c r="G65" s="71"/>
      <c r="H65" s="71"/>
      <c r="I65" s="71"/>
      <c r="J65" s="71"/>
      <c r="K65" s="71"/>
      <c r="L65" s="72"/>
      <c r="M65" s="73" t="str">
        <f t="shared" ref="M65:M74" si="58">"ENT_"&amp;RIGHT(B65,2)&amp;"_"&amp;TEXT(ROW(M65)-ROW(M$64)+1,"00")</f>
        <v>ENT_C4_02</v>
      </c>
      <c r="N65" s="74"/>
      <c r="O65" s="74"/>
      <c r="P65" s="74"/>
      <c r="Q65" s="75"/>
      <c r="R65" s="64" t="s">
        <v>1463</v>
      </c>
      <c r="S65" s="65"/>
      <c r="T65" s="65"/>
      <c r="U65" s="65"/>
      <c r="V65" s="65"/>
      <c r="W65" s="65"/>
      <c r="X65" s="65"/>
      <c r="Y65" s="65"/>
      <c r="Z65" s="65"/>
      <c r="AA65" s="65"/>
      <c r="AB65" s="65"/>
      <c r="AC65" s="66"/>
      <c r="AD65" s="60" t="e">
        <f t="shared" ca="1" si="3"/>
        <v>#REF!</v>
      </c>
      <c r="AE65" s="61"/>
      <c r="AF65" s="61"/>
      <c r="AG65" s="61"/>
      <c r="AH65" s="61"/>
      <c r="AI65" s="61"/>
      <c r="AJ65" s="61"/>
      <c r="AK65" s="61"/>
      <c r="AL65" s="58" t="s">
        <v>178</v>
      </c>
      <c r="AM65" s="59"/>
      <c r="AN65" s="59"/>
      <c r="AO65" s="59"/>
      <c r="AP65" s="59"/>
      <c r="AQ65" s="60" t="e">
        <f t="shared" ca="1" si="4"/>
        <v>#REF!</v>
      </c>
      <c r="AR65" s="61"/>
      <c r="AS65" s="61"/>
      <c r="AT65" s="61"/>
      <c r="AU65" s="61"/>
      <c r="AV65" s="61"/>
      <c r="AW65" s="61"/>
      <c r="AX65" s="61"/>
      <c r="AY65" s="61"/>
      <c r="AZ65" s="61"/>
      <c r="BA65" s="61"/>
      <c r="BB65" s="61"/>
      <c r="BC65" s="61"/>
      <c r="BD65" s="61"/>
      <c r="BE65" s="61"/>
      <c r="BF65" s="61"/>
      <c r="BG65" s="61"/>
      <c r="BH65" s="61"/>
      <c r="BI65" s="61"/>
      <c r="BJ65" s="61"/>
      <c r="BK65" s="61"/>
      <c r="BL65" s="61"/>
      <c r="BM65" s="61"/>
      <c r="BN65" s="61"/>
      <c r="BO65" s="62" t="s">
        <v>172</v>
      </c>
      <c r="BP65" s="62"/>
      <c r="BQ65" s="62"/>
      <c r="BR65" s="62"/>
      <c r="BS65" s="63"/>
      <c r="BU65" s="37" t="e">
        <f t="shared" ca="1" si="45"/>
        <v>#REF!</v>
      </c>
    </row>
    <row r="66" spans="1:73" ht="27" customHeight="1">
      <c r="A66" s="37" t="str">
        <f t="shared" si="44"/>
        <v>診断履歴情報モジュール_診断履歴情報レコード_結合</v>
      </c>
      <c r="B66" s="67" t="s">
        <v>1441</v>
      </c>
      <c r="C66" s="68"/>
      <c r="D66" s="68"/>
      <c r="E66" s="69"/>
      <c r="F66" s="70" t="s">
        <v>1443</v>
      </c>
      <c r="G66" s="71"/>
      <c r="H66" s="71"/>
      <c r="I66" s="71"/>
      <c r="J66" s="71"/>
      <c r="K66" s="71"/>
      <c r="L66" s="72"/>
      <c r="M66" s="73" t="str">
        <f t="shared" si="58"/>
        <v>ENT_C4_03</v>
      </c>
      <c r="N66" s="74"/>
      <c r="O66" s="74"/>
      <c r="P66" s="74"/>
      <c r="Q66" s="75"/>
      <c r="R66" s="64" t="s">
        <v>400</v>
      </c>
      <c r="S66" s="65"/>
      <c r="T66" s="65"/>
      <c r="U66" s="65"/>
      <c r="V66" s="65"/>
      <c r="W66" s="65"/>
      <c r="X66" s="65"/>
      <c r="Y66" s="65"/>
      <c r="Z66" s="65"/>
      <c r="AA66" s="65"/>
      <c r="AB66" s="65"/>
      <c r="AC66" s="66"/>
      <c r="AD66" s="60" t="str">
        <f t="shared" ca="1" si="3"/>
        <v>merge_mml_rd_register</v>
      </c>
      <c r="AE66" s="61"/>
      <c r="AF66" s="61"/>
      <c r="AG66" s="61"/>
      <c r="AH66" s="61"/>
      <c r="AI66" s="61"/>
      <c r="AJ66" s="61"/>
      <c r="AK66" s="61"/>
      <c r="AL66" s="58" t="s">
        <v>178</v>
      </c>
      <c r="AM66" s="59"/>
      <c r="AN66" s="59"/>
      <c r="AO66" s="59"/>
      <c r="AP66" s="59"/>
      <c r="AQ66" s="60" t="str">
        <f t="shared" ca="1" si="4"/>
        <v>二次利用DBの診断履歴情報モジュール_診断履歴情報レコードテーブルについて、バックアップスキーマを含めて結合する。</v>
      </c>
      <c r="AR66" s="61"/>
      <c r="AS66" s="61"/>
      <c r="AT66" s="61"/>
      <c r="AU66" s="61"/>
      <c r="AV66" s="61"/>
      <c r="AW66" s="61"/>
      <c r="AX66" s="61"/>
      <c r="AY66" s="61"/>
      <c r="AZ66" s="61"/>
      <c r="BA66" s="61"/>
      <c r="BB66" s="61"/>
      <c r="BC66" s="61"/>
      <c r="BD66" s="61"/>
      <c r="BE66" s="61"/>
      <c r="BF66" s="61"/>
      <c r="BG66" s="61"/>
      <c r="BH66" s="61"/>
      <c r="BI66" s="61"/>
      <c r="BJ66" s="61"/>
      <c r="BK66" s="61"/>
      <c r="BL66" s="61"/>
      <c r="BM66" s="61"/>
      <c r="BN66" s="61"/>
      <c r="BO66" s="62" t="s">
        <v>172</v>
      </c>
      <c r="BP66" s="62"/>
      <c r="BQ66" s="62"/>
      <c r="BR66" s="62"/>
      <c r="BS66" s="63"/>
      <c r="BU66" s="37" t="str">
        <f t="shared" ca="1" si="45"/>
        <v>select count(*) from milscm4.merge_mml_rd_register;</v>
      </c>
    </row>
    <row r="67" spans="1:73" ht="27" customHeight="1">
      <c r="A67" s="37" t="str">
        <f t="shared" si="44"/>
        <v>診断履歴情報モジュール_診断病名レコード_結合</v>
      </c>
      <c r="B67" s="67" t="s">
        <v>1441</v>
      </c>
      <c r="C67" s="68"/>
      <c r="D67" s="68"/>
      <c r="E67" s="69"/>
      <c r="F67" s="70" t="s">
        <v>1443</v>
      </c>
      <c r="G67" s="71"/>
      <c r="H67" s="71"/>
      <c r="I67" s="71"/>
      <c r="J67" s="71"/>
      <c r="K67" s="71"/>
      <c r="L67" s="72"/>
      <c r="M67" s="73" t="str">
        <f t="shared" si="58"/>
        <v>ENT_C4_04</v>
      </c>
      <c r="N67" s="74"/>
      <c r="O67" s="74"/>
      <c r="P67" s="74"/>
      <c r="Q67" s="75"/>
      <c r="R67" s="64" t="s">
        <v>401</v>
      </c>
      <c r="S67" s="65"/>
      <c r="T67" s="65"/>
      <c r="U67" s="65"/>
      <c r="V67" s="65"/>
      <c r="W67" s="65"/>
      <c r="X67" s="65"/>
      <c r="Y67" s="65"/>
      <c r="Z67" s="65"/>
      <c r="AA67" s="65"/>
      <c r="AB67" s="65"/>
      <c r="AC67" s="66"/>
      <c r="AD67" s="60" t="str">
        <f t="shared" ca="1" si="3"/>
        <v>merge_mml_rd_byomei</v>
      </c>
      <c r="AE67" s="61"/>
      <c r="AF67" s="61"/>
      <c r="AG67" s="61"/>
      <c r="AH67" s="61"/>
      <c r="AI67" s="61"/>
      <c r="AJ67" s="61"/>
      <c r="AK67" s="61"/>
      <c r="AL67" s="58" t="s">
        <v>178</v>
      </c>
      <c r="AM67" s="59"/>
      <c r="AN67" s="59"/>
      <c r="AO67" s="59"/>
      <c r="AP67" s="59"/>
      <c r="AQ67" s="60" t="str">
        <f t="shared" ca="1" si="4"/>
        <v>二次利用DBの診断履歴情報モジュール_診断病名レコードテーブルについて、バックアップスキーマを含めて結合する。</v>
      </c>
      <c r="AR67" s="61"/>
      <c r="AS67" s="61"/>
      <c r="AT67" s="61"/>
      <c r="AU67" s="61"/>
      <c r="AV67" s="61"/>
      <c r="AW67" s="61"/>
      <c r="AX67" s="61"/>
      <c r="AY67" s="61"/>
      <c r="AZ67" s="61"/>
      <c r="BA67" s="61"/>
      <c r="BB67" s="61"/>
      <c r="BC67" s="61"/>
      <c r="BD67" s="61"/>
      <c r="BE67" s="61"/>
      <c r="BF67" s="61"/>
      <c r="BG67" s="61"/>
      <c r="BH67" s="61"/>
      <c r="BI67" s="61"/>
      <c r="BJ67" s="61"/>
      <c r="BK67" s="61"/>
      <c r="BL67" s="61"/>
      <c r="BM67" s="61"/>
      <c r="BN67" s="61"/>
      <c r="BO67" s="62" t="s">
        <v>172</v>
      </c>
      <c r="BP67" s="62"/>
      <c r="BQ67" s="62"/>
      <c r="BR67" s="62"/>
      <c r="BS67" s="63"/>
      <c r="BU67" s="37" t="str">
        <f t="shared" ca="1" si="45"/>
        <v>select count(*) from milscm4.merge_mml_rd_byomei;</v>
      </c>
    </row>
    <row r="68" spans="1:73" ht="27" customHeight="1">
      <c r="A68" s="37" t="str">
        <f t="shared" si="44"/>
        <v>診断履歴情報モジュール_診断分類レコード_結合</v>
      </c>
      <c r="B68" s="67" t="s">
        <v>1441</v>
      </c>
      <c r="C68" s="68"/>
      <c r="D68" s="68"/>
      <c r="E68" s="69"/>
      <c r="F68" s="70" t="s">
        <v>1443</v>
      </c>
      <c r="G68" s="71"/>
      <c r="H68" s="71"/>
      <c r="I68" s="71"/>
      <c r="J68" s="71"/>
      <c r="K68" s="71"/>
      <c r="L68" s="72"/>
      <c r="M68" s="73" t="str">
        <f t="shared" si="58"/>
        <v>ENT_C4_05</v>
      </c>
      <c r="N68" s="74"/>
      <c r="O68" s="74"/>
      <c r="P68" s="74"/>
      <c r="Q68" s="75"/>
      <c r="R68" s="64" t="s">
        <v>402</v>
      </c>
      <c r="S68" s="65"/>
      <c r="T68" s="65"/>
      <c r="U68" s="65"/>
      <c r="V68" s="65"/>
      <c r="W68" s="65"/>
      <c r="X68" s="65"/>
      <c r="Y68" s="65"/>
      <c r="Z68" s="65"/>
      <c r="AA68" s="65"/>
      <c r="AB68" s="65"/>
      <c r="AC68" s="66"/>
      <c r="AD68" s="60" t="str">
        <f t="shared" ca="1" si="3"/>
        <v>merge_mml_rd_category</v>
      </c>
      <c r="AE68" s="61"/>
      <c r="AF68" s="61"/>
      <c r="AG68" s="61"/>
      <c r="AH68" s="61"/>
      <c r="AI68" s="61"/>
      <c r="AJ68" s="61"/>
      <c r="AK68" s="61"/>
      <c r="AL68" s="58" t="s">
        <v>178</v>
      </c>
      <c r="AM68" s="59"/>
      <c r="AN68" s="59"/>
      <c r="AO68" s="59"/>
      <c r="AP68" s="59"/>
      <c r="AQ68" s="60" t="str">
        <f t="shared" ca="1" si="4"/>
        <v>二次利用DBの診断履歴情報モジュール_診断分類レコードテーブルについて、バックアップスキーマを含めて結合する。</v>
      </c>
      <c r="AR68" s="61"/>
      <c r="AS68" s="61"/>
      <c r="AT68" s="61"/>
      <c r="AU68" s="61"/>
      <c r="AV68" s="61"/>
      <c r="AW68" s="61"/>
      <c r="AX68" s="61"/>
      <c r="AY68" s="61"/>
      <c r="AZ68" s="61"/>
      <c r="BA68" s="61"/>
      <c r="BB68" s="61"/>
      <c r="BC68" s="61"/>
      <c r="BD68" s="61"/>
      <c r="BE68" s="61"/>
      <c r="BF68" s="61"/>
      <c r="BG68" s="61"/>
      <c r="BH68" s="61"/>
      <c r="BI68" s="61"/>
      <c r="BJ68" s="61"/>
      <c r="BK68" s="61"/>
      <c r="BL68" s="61"/>
      <c r="BM68" s="61"/>
      <c r="BN68" s="61"/>
      <c r="BO68" s="62" t="s">
        <v>172</v>
      </c>
      <c r="BP68" s="62"/>
      <c r="BQ68" s="62"/>
      <c r="BR68" s="62"/>
      <c r="BS68" s="63"/>
      <c r="BU68" s="37" t="str">
        <f t="shared" ca="1" si="45"/>
        <v>select count(*) from milscm4.merge_mml_rd_category;</v>
      </c>
    </row>
    <row r="69" spans="1:73" ht="27" customHeight="1">
      <c r="A69" s="37" t="str">
        <f t="shared" si="44"/>
        <v>経過記録情報モジュール_経過記録情報レコード_結合</v>
      </c>
      <c r="B69" s="67" t="s">
        <v>1441</v>
      </c>
      <c r="C69" s="68"/>
      <c r="D69" s="68"/>
      <c r="E69" s="69"/>
      <c r="F69" s="70" t="s">
        <v>1443</v>
      </c>
      <c r="G69" s="71"/>
      <c r="H69" s="71"/>
      <c r="I69" s="71"/>
      <c r="J69" s="71"/>
      <c r="K69" s="71"/>
      <c r="L69" s="72"/>
      <c r="M69" s="73" t="str">
        <f t="shared" si="58"/>
        <v>ENT_C4_06</v>
      </c>
      <c r="N69" s="74"/>
      <c r="O69" s="74"/>
      <c r="P69" s="74"/>
      <c r="Q69" s="75"/>
      <c r="R69" s="64" t="s">
        <v>1464</v>
      </c>
      <c r="S69" s="65"/>
      <c r="T69" s="65"/>
      <c r="U69" s="65"/>
      <c r="V69" s="65"/>
      <c r="W69" s="65"/>
      <c r="X69" s="65"/>
      <c r="Y69" s="65"/>
      <c r="Z69" s="65"/>
      <c r="AA69" s="65"/>
      <c r="AB69" s="65"/>
      <c r="AC69" s="66"/>
      <c r="AD69" s="60" t="str">
        <f t="shared" ca="1" si="3"/>
        <v>merge_mml_pc_progress_course</v>
      </c>
      <c r="AE69" s="61"/>
      <c r="AF69" s="61"/>
      <c r="AG69" s="61"/>
      <c r="AH69" s="61"/>
      <c r="AI69" s="61"/>
      <c r="AJ69" s="61"/>
      <c r="AK69" s="61"/>
      <c r="AL69" s="58" t="s">
        <v>178</v>
      </c>
      <c r="AM69" s="59"/>
      <c r="AN69" s="59"/>
      <c r="AO69" s="59"/>
      <c r="AP69" s="59"/>
      <c r="AQ69" s="60" t="str">
        <f t="shared" ca="1" si="4"/>
        <v>二次利用DBの経過記録情報モジュール_経過記録情報レコードテーブルについて、バックアップスキーマを含めて結合する。</v>
      </c>
      <c r="AR69" s="61"/>
      <c r="AS69" s="61"/>
      <c r="AT69" s="61"/>
      <c r="AU69" s="61"/>
      <c r="AV69" s="61"/>
      <c r="AW69" s="61"/>
      <c r="AX69" s="61"/>
      <c r="AY69" s="61"/>
      <c r="AZ69" s="61"/>
      <c r="BA69" s="61"/>
      <c r="BB69" s="61"/>
      <c r="BC69" s="61"/>
      <c r="BD69" s="61"/>
      <c r="BE69" s="61"/>
      <c r="BF69" s="61"/>
      <c r="BG69" s="61"/>
      <c r="BH69" s="61"/>
      <c r="BI69" s="61"/>
      <c r="BJ69" s="61"/>
      <c r="BK69" s="61"/>
      <c r="BL69" s="61"/>
      <c r="BM69" s="61"/>
      <c r="BN69" s="61"/>
      <c r="BO69" s="62" t="s">
        <v>172</v>
      </c>
      <c r="BP69" s="62"/>
      <c r="BQ69" s="62"/>
      <c r="BR69" s="62"/>
      <c r="BS69" s="63"/>
      <c r="BU69" s="37" t="str">
        <f t="shared" ca="1" si="45"/>
        <v>select count(*) from milscm4.merge_mml_pc_progress_course;</v>
      </c>
    </row>
    <row r="70" spans="1:73" ht="27" customHeight="1">
      <c r="A70" s="37" t="str">
        <f t="shared" si="44"/>
        <v>経過記録情報モジュール_プロブレムレコード_結合</v>
      </c>
      <c r="B70" s="67" t="s">
        <v>1441</v>
      </c>
      <c r="C70" s="68"/>
      <c r="D70" s="68"/>
      <c r="E70" s="69"/>
      <c r="F70" s="70" t="s">
        <v>1443</v>
      </c>
      <c r="G70" s="71"/>
      <c r="H70" s="71"/>
      <c r="I70" s="71"/>
      <c r="J70" s="71"/>
      <c r="K70" s="71"/>
      <c r="L70" s="72"/>
      <c r="M70" s="73" t="str">
        <f t="shared" si="58"/>
        <v>ENT_C4_07</v>
      </c>
      <c r="N70" s="74"/>
      <c r="O70" s="74"/>
      <c r="P70" s="74"/>
      <c r="Q70" s="75"/>
      <c r="R70" s="64" t="s">
        <v>1465</v>
      </c>
      <c r="S70" s="65"/>
      <c r="T70" s="65"/>
      <c r="U70" s="65"/>
      <c r="V70" s="65"/>
      <c r="W70" s="65"/>
      <c r="X70" s="65"/>
      <c r="Y70" s="65"/>
      <c r="Z70" s="65"/>
      <c r="AA70" s="65"/>
      <c r="AB70" s="65"/>
      <c r="AC70" s="66"/>
      <c r="AD70" s="60" t="str">
        <f t="shared" ca="1" si="3"/>
        <v>merge_mml_pc_problem</v>
      </c>
      <c r="AE70" s="61"/>
      <c r="AF70" s="61"/>
      <c r="AG70" s="61"/>
      <c r="AH70" s="61"/>
      <c r="AI70" s="61"/>
      <c r="AJ70" s="61"/>
      <c r="AK70" s="61"/>
      <c r="AL70" s="58" t="s">
        <v>178</v>
      </c>
      <c r="AM70" s="59"/>
      <c r="AN70" s="59"/>
      <c r="AO70" s="59"/>
      <c r="AP70" s="59"/>
      <c r="AQ70" s="60" t="str">
        <f t="shared" ca="1" si="4"/>
        <v>二次利用DBの経過記録情報モジュール_プロブレムレコードテーブルについて、バックアップスキーマを含めて結合する。</v>
      </c>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2" t="s">
        <v>172</v>
      </c>
      <c r="BP70" s="62"/>
      <c r="BQ70" s="62"/>
      <c r="BR70" s="62"/>
      <c r="BS70" s="63"/>
      <c r="BU70" s="37" t="str">
        <f t="shared" ca="1" si="45"/>
        <v>select count(*) from milscm4.merge_mml_pc_problem;</v>
      </c>
    </row>
    <row r="71" spans="1:73" ht="27" customHeight="1">
      <c r="A71" s="37" t="str">
        <f t="shared" si="44"/>
        <v>経過記録情報モジュール_身体所見レコード_結合</v>
      </c>
      <c r="B71" s="67" t="s">
        <v>1441</v>
      </c>
      <c r="C71" s="68"/>
      <c r="D71" s="68"/>
      <c r="E71" s="69"/>
      <c r="F71" s="70" t="s">
        <v>1443</v>
      </c>
      <c r="G71" s="71"/>
      <c r="H71" s="71"/>
      <c r="I71" s="71"/>
      <c r="J71" s="71"/>
      <c r="K71" s="71"/>
      <c r="L71" s="72"/>
      <c r="M71" s="73" t="str">
        <f t="shared" si="58"/>
        <v>ENT_C4_08</v>
      </c>
      <c r="N71" s="74"/>
      <c r="O71" s="74"/>
      <c r="P71" s="74"/>
      <c r="Q71" s="75"/>
      <c r="R71" s="64" t="s">
        <v>1466</v>
      </c>
      <c r="S71" s="65"/>
      <c r="T71" s="65"/>
      <c r="U71" s="65"/>
      <c r="V71" s="65"/>
      <c r="W71" s="65"/>
      <c r="X71" s="65"/>
      <c r="Y71" s="65"/>
      <c r="Z71" s="65"/>
      <c r="AA71" s="65"/>
      <c r="AB71" s="65"/>
      <c r="AC71" s="66"/>
      <c r="AD71" s="60" t="str">
        <f t="shared" ca="1" si="3"/>
        <v>merge_mml_pc_physical_exam</v>
      </c>
      <c r="AE71" s="61"/>
      <c r="AF71" s="61"/>
      <c r="AG71" s="61"/>
      <c r="AH71" s="61"/>
      <c r="AI71" s="61"/>
      <c r="AJ71" s="61"/>
      <c r="AK71" s="61"/>
      <c r="AL71" s="58" t="s">
        <v>178</v>
      </c>
      <c r="AM71" s="59"/>
      <c r="AN71" s="59"/>
      <c r="AO71" s="59"/>
      <c r="AP71" s="59"/>
      <c r="AQ71" s="60" t="str">
        <f t="shared" ca="1" si="4"/>
        <v>二次利用DBの経過記録情報モジュール_身体所見レコードテーブルについて、バックアップスキーマを含めて結合する。</v>
      </c>
      <c r="AR71" s="61"/>
      <c r="AS71" s="61"/>
      <c r="AT71" s="61"/>
      <c r="AU71" s="61"/>
      <c r="AV71" s="61"/>
      <c r="AW71" s="61"/>
      <c r="AX71" s="61"/>
      <c r="AY71" s="61"/>
      <c r="AZ71" s="61"/>
      <c r="BA71" s="61"/>
      <c r="BB71" s="61"/>
      <c r="BC71" s="61"/>
      <c r="BD71" s="61"/>
      <c r="BE71" s="61"/>
      <c r="BF71" s="61"/>
      <c r="BG71" s="61"/>
      <c r="BH71" s="61"/>
      <c r="BI71" s="61"/>
      <c r="BJ71" s="61"/>
      <c r="BK71" s="61"/>
      <c r="BL71" s="61"/>
      <c r="BM71" s="61"/>
      <c r="BN71" s="61"/>
      <c r="BO71" s="62" t="s">
        <v>172</v>
      </c>
      <c r="BP71" s="62"/>
      <c r="BQ71" s="62"/>
      <c r="BR71" s="62"/>
      <c r="BS71" s="63"/>
      <c r="BU71" s="37" t="str">
        <f t="shared" ca="1" si="45"/>
        <v>select count(*) from milscm4.merge_mml_pc_physical_exam;</v>
      </c>
    </row>
    <row r="72" spans="1:73" ht="27" customHeight="1">
      <c r="A72" s="37" t="str">
        <f t="shared" ref="A72:A73" si="59">R72</f>
        <v>経過記録情報モジュール_処方箋実施レコード_結合</v>
      </c>
      <c r="B72" s="67" t="s">
        <v>1441</v>
      </c>
      <c r="C72" s="68"/>
      <c r="D72" s="68"/>
      <c r="E72" s="69"/>
      <c r="F72" s="70" t="s">
        <v>1443</v>
      </c>
      <c r="G72" s="71"/>
      <c r="H72" s="71"/>
      <c r="I72" s="71"/>
      <c r="J72" s="71"/>
      <c r="K72" s="71"/>
      <c r="L72" s="72"/>
      <c r="M72" s="73" t="str">
        <f t="shared" si="58"/>
        <v>ENT_C4_09</v>
      </c>
      <c r="N72" s="74"/>
      <c r="O72" s="74"/>
      <c r="P72" s="74"/>
      <c r="Q72" s="75"/>
      <c r="R72" s="64" t="s">
        <v>1467</v>
      </c>
      <c r="S72" s="65"/>
      <c r="T72" s="65"/>
      <c r="U72" s="65"/>
      <c r="V72" s="65"/>
      <c r="W72" s="65"/>
      <c r="X72" s="65"/>
      <c r="Y72" s="65"/>
      <c r="Z72" s="65"/>
      <c r="AA72" s="65"/>
      <c r="AB72" s="65"/>
      <c r="AC72" s="66"/>
      <c r="AD72" s="60" t="e">
        <f t="shared" ca="1" si="3"/>
        <v>#REF!</v>
      </c>
      <c r="AE72" s="61"/>
      <c r="AF72" s="61"/>
      <c r="AG72" s="61"/>
      <c r="AH72" s="61"/>
      <c r="AI72" s="61"/>
      <c r="AJ72" s="61"/>
      <c r="AK72" s="61"/>
      <c r="AL72" s="58" t="s">
        <v>178</v>
      </c>
      <c r="AM72" s="59"/>
      <c r="AN72" s="59"/>
      <c r="AO72" s="59"/>
      <c r="AP72" s="59"/>
      <c r="AQ72" s="60" t="e">
        <f t="shared" ca="1" si="4"/>
        <v>#REF!</v>
      </c>
      <c r="AR72" s="61"/>
      <c r="AS72" s="61"/>
      <c r="AT72" s="61"/>
      <c r="AU72" s="61"/>
      <c r="AV72" s="61"/>
      <c r="AW72" s="61"/>
      <c r="AX72" s="61"/>
      <c r="AY72" s="61"/>
      <c r="AZ72" s="61"/>
      <c r="BA72" s="61"/>
      <c r="BB72" s="61"/>
      <c r="BC72" s="61"/>
      <c r="BD72" s="61"/>
      <c r="BE72" s="61"/>
      <c r="BF72" s="61"/>
      <c r="BG72" s="61"/>
      <c r="BH72" s="61"/>
      <c r="BI72" s="61"/>
      <c r="BJ72" s="61"/>
      <c r="BK72" s="61"/>
      <c r="BL72" s="61"/>
      <c r="BM72" s="61"/>
      <c r="BN72" s="61"/>
      <c r="BO72" s="62" t="s">
        <v>172</v>
      </c>
      <c r="BP72" s="62"/>
      <c r="BQ72" s="62"/>
      <c r="BR72" s="62"/>
      <c r="BS72" s="63"/>
      <c r="BU72" s="37" t="e">
        <f t="shared" ref="BU72:BU73" ca="1" si="60">"select count(*) from milscm4."&amp;AD72&amp;";"</f>
        <v>#REF!</v>
      </c>
    </row>
    <row r="73" spans="1:73" ht="27" customHeight="1">
      <c r="A73" s="37" t="str">
        <f t="shared" si="59"/>
        <v>経過記録情報モジュール_処方箋実施薬剤レコード_結合</v>
      </c>
      <c r="B73" s="67" t="s">
        <v>1441</v>
      </c>
      <c r="C73" s="68"/>
      <c r="D73" s="68"/>
      <c r="E73" s="69"/>
      <c r="F73" s="70" t="s">
        <v>1443</v>
      </c>
      <c r="G73" s="71"/>
      <c r="H73" s="71"/>
      <c r="I73" s="71"/>
      <c r="J73" s="71"/>
      <c r="K73" s="71"/>
      <c r="L73" s="72"/>
      <c r="M73" s="73" t="str">
        <f t="shared" si="58"/>
        <v>ENT_C4_10</v>
      </c>
      <c r="N73" s="74"/>
      <c r="O73" s="74"/>
      <c r="P73" s="74"/>
      <c r="Q73" s="75"/>
      <c r="R73" s="64" t="s">
        <v>1468</v>
      </c>
      <c r="S73" s="65"/>
      <c r="T73" s="65"/>
      <c r="U73" s="65"/>
      <c r="V73" s="65"/>
      <c r="W73" s="65"/>
      <c r="X73" s="65"/>
      <c r="Y73" s="65"/>
      <c r="Z73" s="65"/>
      <c r="AA73" s="65"/>
      <c r="AB73" s="65"/>
      <c r="AC73" s="66"/>
      <c r="AD73" s="60" t="e">
        <f t="shared" ca="1" si="3"/>
        <v>#REF!</v>
      </c>
      <c r="AE73" s="61"/>
      <c r="AF73" s="61"/>
      <c r="AG73" s="61"/>
      <c r="AH73" s="61"/>
      <c r="AI73" s="61"/>
      <c r="AJ73" s="61"/>
      <c r="AK73" s="61"/>
      <c r="AL73" s="58" t="s">
        <v>178</v>
      </c>
      <c r="AM73" s="59"/>
      <c r="AN73" s="59"/>
      <c r="AO73" s="59"/>
      <c r="AP73" s="59"/>
      <c r="AQ73" s="60" t="e">
        <f t="shared" ca="1" si="4"/>
        <v>#REF!</v>
      </c>
      <c r="AR73" s="61"/>
      <c r="AS73" s="61"/>
      <c r="AT73" s="61"/>
      <c r="AU73" s="61"/>
      <c r="AV73" s="61"/>
      <c r="AW73" s="61"/>
      <c r="AX73" s="61"/>
      <c r="AY73" s="61"/>
      <c r="AZ73" s="61"/>
      <c r="BA73" s="61"/>
      <c r="BB73" s="61"/>
      <c r="BC73" s="61"/>
      <c r="BD73" s="61"/>
      <c r="BE73" s="61"/>
      <c r="BF73" s="61"/>
      <c r="BG73" s="61"/>
      <c r="BH73" s="61"/>
      <c r="BI73" s="61"/>
      <c r="BJ73" s="61"/>
      <c r="BK73" s="61"/>
      <c r="BL73" s="61"/>
      <c r="BM73" s="61"/>
      <c r="BN73" s="61"/>
      <c r="BO73" s="62" t="s">
        <v>172</v>
      </c>
      <c r="BP73" s="62"/>
      <c r="BQ73" s="62"/>
      <c r="BR73" s="62"/>
      <c r="BS73" s="63"/>
      <c r="BU73" s="37" t="e">
        <f t="shared" ca="1" si="60"/>
        <v>#REF!</v>
      </c>
    </row>
    <row r="74" spans="1:73" ht="27" customHeight="1">
      <c r="A74" s="37" t="str">
        <f t="shared" ref="A74:A83" si="61">R74</f>
        <v>経過記録情報モジュール_処方箋実施薬剤コードレコード_結合</v>
      </c>
      <c r="B74" s="67" t="s">
        <v>1441</v>
      </c>
      <c r="C74" s="68"/>
      <c r="D74" s="68"/>
      <c r="E74" s="69"/>
      <c r="F74" s="70" t="s">
        <v>1443</v>
      </c>
      <c r="G74" s="71"/>
      <c r="H74" s="71"/>
      <c r="I74" s="71"/>
      <c r="J74" s="71"/>
      <c r="K74" s="71"/>
      <c r="L74" s="72"/>
      <c r="M74" s="73" t="str">
        <f t="shared" si="58"/>
        <v>ENT_C4_11</v>
      </c>
      <c r="N74" s="74"/>
      <c r="O74" s="74"/>
      <c r="P74" s="74"/>
      <c r="Q74" s="75"/>
      <c r="R74" s="64" t="s">
        <v>1469</v>
      </c>
      <c r="S74" s="65"/>
      <c r="T74" s="65"/>
      <c r="U74" s="65"/>
      <c r="V74" s="65"/>
      <c r="W74" s="65"/>
      <c r="X74" s="65"/>
      <c r="Y74" s="65"/>
      <c r="Z74" s="65"/>
      <c r="AA74" s="65"/>
      <c r="AB74" s="65"/>
      <c r="AC74" s="66"/>
      <c r="AD74" s="60" t="e">
        <f t="shared" ca="1" si="3"/>
        <v>#REF!</v>
      </c>
      <c r="AE74" s="61"/>
      <c r="AF74" s="61"/>
      <c r="AG74" s="61"/>
      <c r="AH74" s="61"/>
      <c r="AI74" s="61"/>
      <c r="AJ74" s="61"/>
      <c r="AK74" s="61"/>
      <c r="AL74" s="58" t="s">
        <v>178</v>
      </c>
      <c r="AM74" s="59"/>
      <c r="AN74" s="59"/>
      <c r="AO74" s="59"/>
      <c r="AP74" s="59"/>
      <c r="AQ74" s="60" t="e">
        <f t="shared" ca="1" si="4"/>
        <v>#REF!</v>
      </c>
      <c r="AR74" s="61"/>
      <c r="AS74" s="61"/>
      <c r="AT74" s="61"/>
      <c r="AU74" s="61"/>
      <c r="AV74" s="61"/>
      <c r="AW74" s="61"/>
      <c r="AX74" s="61"/>
      <c r="AY74" s="61"/>
      <c r="AZ74" s="61"/>
      <c r="BA74" s="61"/>
      <c r="BB74" s="61"/>
      <c r="BC74" s="61"/>
      <c r="BD74" s="61"/>
      <c r="BE74" s="61"/>
      <c r="BF74" s="61"/>
      <c r="BG74" s="61"/>
      <c r="BH74" s="61"/>
      <c r="BI74" s="61"/>
      <c r="BJ74" s="61"/>
      <c r="BK74" s="61"/>
      <c r="BL74" s="61"/>
      <c r="BM74" s="61"/>
      <c r="BN74" s="61"/>
      <c r="BO74" s="62" t="s">
        <v>172</v>
      </c>
      <c r="BP74" s="62"/>
      <c r="BQ74" s="62"/>
      <c r="BR74" s="62"/>
      <c r="BS74" s="63"/>
      <c r="BU74" s="37" t="e">
        <f t="shared" ref="BU74:BU83" ca="1" si="62">"select count(*) from milscm4."&amp;AD74&amp;";"</f>
        <v>#REF!</v>
      </c>
    </row>
    <row r="75" spans="1:73" ht="27" customHeight="1">
      <c r="A75" s="37" t="str">
        <f t="shared" si="61"/>
        <v>経過記録情報モジュール_注射実施情報レコード_結合</v>
      </c>
      <c r="B75" s="67" t="s">
        <v>1441</v>
      </c>
      <c r="C75" s="68"/>
      <c r="D75" s="68"/>
      <c r="E75" s="69"/>
      <c r="F75" s="70" t="s">
        <v>1443</v>
      </c>
      <c r="G75" s="71"/>
      <c r="H75" s="71"/>
      <c r="I75" s="71"/>
      <c r="J75" s="71"/>
      <c r="K75" s="71"/>
      <c r="L75" s="72"/>
      <c r="M75" s="73" t="str">
        <f t="shared" ref="M75:M94" si="63">"ENT_"&amp;RIGHT(B75,2)&amp;"_"&amp;TEXT(ROW(M75)-ROW(M$64)+1,"00")</f>
        <v>ENT_C4_12</v>
      </c>
      <c r="N75" s="74"/>
      <c r="O75" s="74"/>
      <c r="P75" s="74"/>
      <c r="Q75" s="75"/>
      <c r="R75" s="64" t="s">
        <v>1470</v>
      </c>
      <c r="S75" s="65"/>
      <c r="T75" s="65"/>
      <c r="U75" s="65"/>
      <c r="V75" s="65"/>
      <c r="W75" s="65"/>
      <c r="X75" s="65"/>
      <c r="Y75" s="65"/>
      <c r="Z75" s="65"/>
      <c r="AA75" s="65"/>
      <c r="AB75" s="65"/>
      <c r="AC75" s="66"/>
      <c r="AD75" s="60" t="e">
        <f t="shared" ref="AD75:AD94" ca="1" si="64">INDIRECT(SUBSTITUTE(R75,"_結合","")&amp;"!D8")</f>
        <v>#REF!</v>
      </c>
      <c r="AE75" s="61"/>
      <c r="AF75" s="61"/>
      <c r="AG75" s="61"/>
      <c r="AH75" s="61"/>
      <c r="AI75" s="61"/>
      <c r="AJ75" s="61"/>
      <c r="AK75" s="61"/>
      <c r="AL75" s="58" t="s">
        <v>178</v>
      </c>
      <c r="AM75" s="59"/>
      <c r="AN75" s="59"/>
      <c r="AO75" s="59"/>
      <c r="AP75" s="59"/>
      <c r="AQ75" s="60" t="e">
        <f t="shared" ref="AQ75:AQ94" ca="1" si="65">INDIRECT(SUBSTITUTE(R75,"_結合","")&amp;"!D9")</f>
        <v>#REF!</v>
      </c>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2" t="s">
        <v>172</v>
      </c>
      <c r="BP75" s="62"/>
      <c r="BQ75" s="62"/>
      <c r="BR75" s="62"/>
      <c r="BS75" s="63"/>
      <c r="BU75" s="37" t="e">
        <f t="shared" ca="1" si="62"/>
        <v>#REF!</v>
      </c>
    </row>
    <row r="76" spans="1:73" ht="27" customHeight="1">
      <c r="A76" s="37" t="str">
        <f t="shared" si="61"/>
        <v>経過記録情報モジュール_注射実施薬剤レコード_結合</v>
      </c>
      <c r="B76" s="67" t="s">
        <v>1441</v>
      </c>
      <c r="C76" s="68"/>
      <c r="D76" s="68"/>
      <c r="E76" s="69"/>
      <c r="F76" s="70" t="s">
        <v>1443</v>
      </c>
      <c r="G76" s="71"/>
      <c r="H76" s="71"/>
      <c r="I76" s="71"/>
      <c r="J76" s="71"/>
      <c r="K76" s="71"/>
      <c r="L76" s="72"/>
      <c r="M76" s="73" t="str">
        <f t="shared" si="63"/>
        <v>ENT_C4_13</v>
      </c>
      <c r="N76" s="74"/>
      <c r="O76" s="74"/>
      <c r="P76" s="74"/>
      <c r="Q76" s="75"/>
      <c r="R76" s="64" t="s">
        <v>1471</v>
      </c>
      <c r="S76" s="65"/>
      <c r="T76" s="65"/>
      <c r="U76" s="65"/>
      <c r="V76" s="65"/>
      <c r="W76" s="65"/>
      <c r="X76" s="65"/>
      <c r="Y76" s="65"/>
      <c r="Z76" s="65"/>
      <c r="AA76" s="65"/>
      <c r="AB76" s="65"/>
      <c r="AC76" s="66"/>
      <c r="AD76" s="60" t="e">
        <f t="shared" ca="1" si="64"/>
        <v>#REF!</v>
      </c>
      <c r="AE76" s="61"/>
      <c r="AF76" s="61"/>
      <c r="AG76" s="61"/>
      <c r="AH76" s="61"/>
      <c r="AI76" s="61"/>
      <c r="AJ76" s="61"/>
      <c r="AK76" s="61"/>
      <c r="AL76" s="58" t="s">
        <v>178</v>
      </c>
      <c r="AM76" s="59"/>
      <c r="AN76" s="59"/>
      <c r="AO76" s="59"/>
      <c r="AP76" s="59"/>
      <c r="AQ76" s="60" t="e">
        <f t="shared" ca="1" si="65"/>
        <v>#REF!</v>
      </c>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2" t="s">
        <v>172</v>
      </c>
      <c r="BP76" s="62"/>
      <c r="BQ76" s="62"/>
      <c r="BR76" s="62"/>
      <c r="BS76" s="63"/>
      <c r="BU76" s="37" t="e">
        <f t="shared" ca="1" si="62"/>
        <v>#REF!</v>
      </c>
    </row>
    <row r="77" spans="1:73" ht="27" customHeight="1">
      <c r="A77" s="37" t="str">
        <f t="shared" si="61"/>
        <v>経過記録情報モジュール_注射実施薬剤コードレコード_結合</v>
      </c>
      <c r="B77" s="67" t="s">
        <v>1441</v>
      </c>
      <c r="C77" s="68"/>
      <c r="D77" s="68"/>
      <c r="E77" s="69"/>
      <c r="F77" s="70" t="s">
        <v>1443</v>
      </c>
      <c r="G77" s="71"/>
      <c r="H77" s="71"/>
      <c r="I77" s="71"/>
      <c r="J77" s="71"/>
      <c r="K77" s="71"/>
      <c r="L77" s="72"/>
      <c r="M77" s="73" t="str">
        <f t="shared" si="63"/>
        <v>ENT_C4_14</v>
      </c>
      <c r="N77" s="74"/>
      <c r="O77" s="74"/>
      <c r="P77" s="74"/>
      <c r="Q77" s="75"/>
      <c r="R77" s="64" t="s">
        <v>1472</v>
      </c>
      <c r="S77" s="65"/>
      <c r="T77" s="65"/>
      <c r="U77" s="65"/>
      <c r="V77" s="65"/>
      <c r="W77" s="65"/>
      <c r="X77" s="65"/>
      <c r="Y77" s="65"/>
      <c r="Z77" s="65"/>
      <c r="AA77" s="65"/>
      <c r="AB77" s="65"/>
      <c r="AC77" s="66"/>
      <c r="AD77" s="60" t="e">
        <f t="shared" ca="1" si="64"/>
        <v>#REF!</v>
      </c>
      <c r="AE77" s="61"/>
      <c r="AF77" s="61"/>
      <c r="AG77" s="61"/>
      <c r="AH77" s="61"/>
      <c r="AI77" s="61"/>
      <c r="AJ77" s="61"/>
      <c r="AK77" s="61"/>
      <c r="AL77" s="58" t="s">
        <v>178</v>
      </c>
      <c r="AM77" s="59"/>
      <c r="AN77" s="59"/>
      <c r="AO77" s="59"/>
      <c r="AP77" s="59"/>
      <c r="AQ77" s="60" t="e">
        <f t="shared" ca="1" si="65"/>
        <v>#REF!</v>
      </c>
      <c r="AR77" s="61"/>
      <c r="AS77" s="61"/>
      <c r="AT77" s="61"/>
      <c r="AU77" s="61"/>
      <c r="AV77" s="61"/>
      <c r="AW77" s="61"/>
      <c r="AX77" s="61"/>
      <c r="AY77" s="61"/>
      <c r="AZ77" s="61"/>
      <c r="BA77" s="61"/>
      <c r="BB77" s="61"/>
      <c r="BC77" s="61"/>
      <c r="BD77" s="61"/>
      <c r="BE77" s="61"/>
      <c r="BF77" s="61"/>
      <c r="BG77" s="61"/>
      <c r="BH77" s="61"/>
      <c r="BI77" s="61"/>
      <c r="BJ77" s="61"/>
      <c r="BK77" s="61"/>
      <c r="BL77" s="61"/>
      <c r="BM77" s="61"/>
      <c r="BN77" s="61"/>
      <c r="BO77" s="62" t="s">
        <v>172</v>
      </c>
      <c r="BP77" s="62"/>
      <c r="BQ77" s="62"/>
      <c r="BR77" s="62"/>
      <c r="BS77" s="63"/>
      <c r="BU77" s="37" t="e">
        <f t="shared" ca="1" si="62"/>
        <v>#REF!</v>
      </c>
    </row>
    <row r="78" spans="1:73" ht="27" customHeight="1">
      <c r="A78" s="37" t="str">
        <f t="shared" si="61"/>
        <v>経過記録情報モジュール_アセスメントレコード_結合</v>
      </c>
      <c r="B78" s="67" t="s">
        <v>1441</v>
      </c>
      <c r="C78" s="68"/>
      <c r="D78" s="68"/>
      <c r="E78" s="69"/>
      <c r="F78" s="70" t="s">
        <v>1443</v>
      </c>
      <c r="G78" s="71"/>
      <c r="H78" s="71"/>
      <c r="I78" s="71"/>
      <c r="J78" s="71"/>
      <c r="K78" s="71"/>
      <c r="L78" s="72"/>
      <c r="M78" s="73" t="str">
        <f t="shared" si="63"/>
        <v>ENT_C4_15</v>
      </c>
      <c r="N78" s="74"/>
      <c r="O78" s="74"/>
      <c r="P78" s="74"/>
      <c r="Q78" s="75"/>
      <c r="R78" s="64" t="s">
        <v>1473</v>
      </c>
      <c r="S78" s="65"/>
      <c r="T78" s="65"/>
      <c r="U78" s="65"/>
      <c r="V78" s="65"/>
      <c r="W78" s="65"/>
      <c r="X78" s="65"/>
      <c r="Y78" s="65"/>
      <c r="Z78" s="65"/>
      <c r="AA78" s="65"/>
      <c r="AB78" s="65"/>
      <c r="AC78" s="66"/>
      <c r="AD78" s="60" t="str">
        <f t="shared" ca="1" si="64"/>
        <v>merge_mml_pc_assessment</v>
      </c>
      <c r="AE78" s="61"/>
      <c r="AF78" s="61"/>
      <c r="AG78" s="61"/>
      <c r="AH78" s="61"/>
      <c r="AI78" s="61"/>
      <c r="AJ78" s="61"/>
      <c r="AK78" s="61"/>
      <c r="AL78" s="58" t="s">
        <v>178</v>
      </c>
      <c r="AM78" s="59"/>
      <c r="AN78" s="59"/>
      <c r="AO78" s="59"/>
      <c r="AP78" s="59"/>
      <c r="AQ78" s="60" t="str">
        <f t="shared" ca="1" si="65"/>
        <v>二次利用DBの経過記録情報モジュール_アセスメントレコードテーブルについて、バックアップスキーマを含めて結合する。</v>
      </c>
      <c r="AR78" s="61"/>
      <c r="AS78" s="61"/>
      <c r="AT78" s="61"/>
      <c r="AU78" s="61"/>
      <c r="AV78" s="61"/>
      <c r="AW78" s="61"/>
      <c r="AX78" s="61"/>
      <c r="AY78" s="61"/>
      <c r="AZ78" s="61"/>
      <c r="BA78" s="61"/>
      <c r="BB78" s="61"/>
      <c r="BC78" s="61"/>
      <c r="BD78" s="61"/>
      <c r="BE78" s="61"/>
      <c r="BF78" s="61"/>
      <c r="BG78" s="61"/>
      <c r="BH78" s="61"/>
      <c r="BI78" s="61"/>
      <c r="BJ78" s="61"/>
      <c r="BK78" s="61"/>
      <c r="BL78" s="61"/>
      <c r="BM78" s="61"/>
      <c r="BN78" s="61"/>
      <c r="BO78" s="62" t="s">
        <v>172</v>
      </c>
      <c r="BP78" s="62"/>
      <c r="BQ78" s="62"/>
      <c r="BR78" s="62"/>
      <c r="BS78" s="63"/>
      <c r="BU78" s="37" t="str">
        <f t="shared" ca="1" si="62"/>
        <v>select count(*) from milscm4.merge_mml_pc_assessment;</v>
      </c>
    </row>
    <row r="79" spans="1:73" ht="27" customHeight="1">
      <c r="A79" s="37" t="str">
        <f t="shared" si="61"/>
        <v>経過記録情報モジュール_処方箋オーダー情報レコード_結合</v>
      </c>
      <c r="B79" s="67" t="s">
        <v>1441</v>
      </c>
      <c r="C79" s="68"/>
      <c r="D79" s="68"/>
      <c r="E79" s="69"/>
      <c r="F79" s="70" t="s">
        <v>1443</v>
      </c>
      <c r="G79" s="71"/>
      <c r="H79" s="71"/>
      <c r="I79" s="71"/>
      <c r="J79" s="71"/>
      <c r="K79" s="71"/>
      <c r="L79" s="72"/>
      <c r="M79" s="73" t="str">
        <f t="shared" si="63"/>
        <v>ENT_C4_16</v>
      </c>
      <c r="N79" s="74"/>
      <c r="O79" s="74"/>
      <c r="P79" s="74"/>
      <c r="Q79" s="75"/>
      <c r="R79" s="64" t="s">
        <v>1474</v>
      </c>
      <c r="S79" s="65"/>
      <c r="T79" s="65"/>
      <c r="U79" s="65"/>
      <c r="V79" s="65"/>
      <c r="W79" s="65"/>
      <c r="X79" s="65"/>
      <c r="Y79" s="65"/>
      <c r="Z79" s="65"/>
      <c r="AA79" s="65"/>
      <c r="AB79" s="65"/>
      <c r="AC79" s="66"/>
      <c r="AD79" s="60" t="e">
        <f t="shared" ca="1" si="64"/>
        <v>#REF!</v>
      </c>
      <c r="AE79" s="61"/>
      <c r="AF79" s="61"/>
      <c r="AG79" s="61"/>
      <c r="AH79" s="61"/>
      <c r="AI79" s="61"/>
      <c r="AJ79" s="61"/>
      <c r="AK79" s="61"/>
      <c r="AL79" s="58" t="s">
        <v>178</v>
      </c>
      <c r="AM79" s="59"/>
      <c r="AN79" s="59"/>
      <c r="AO79" s="59"/>
      <c r="AP79" s="59"/>
      <c r="AQ79" s="60" t="e">
        <f t="shared" ca="1" si="65"/>
        <v>#REF!</v>
      </c>
      <c r="AR79" s="61"/>
      <c r="AS79" s="61"/>
      <c r="AT79" s="61"/>
      <c r="AU79" s="61"/>
      <c r="AV79" s="61"/>
      <c r="AW79" s="61"/>
      <c r="AX79" s="61"/>
      <c r="AY79" s="61"/>
      <c r="AZ79" s="61"/>
      <c r="BA79" s="61"/>
      <c r="BB79" s="61"/>
      <c r="BC79" s="61"/>
      <c r="BD79" s="61"/>
      <c r="BE79" s="61"/>
      <c r="BF79" s="61"/>
      <c r="BG79" s="61"/>
      <c r="BH79" s="61"/>
      <c r="BI79" s="61"/>
      <c r="BJ79" s="61"/>
      <c r="BK79" s="61"/>
      <c r="BL79" s="61"/>
      <c r="BM79" s="61"/>
      <c r="BN79" s="61"/>
      <c r="BO79" s="62" t="s">
        <v>172</v>
      </c>
      <c r="BP79" s="62"/>
      <c r="BQ79" s="62"/>
      <c r="BR79" s="62"/>
      <c r="BS79" s="63"/>
      <c r="BU79" s="37" t="e">
        <f t="shared" ca="1" si="62"/>
        <v>#REF!</v>
      </c>
    </row>
    <row r="80" spans="1:73" ht="27" customHeight="1">
      <c r="A80" s="37" t="str">
        <f t="shared" si="61"/>
        <v>経過記録情報モジュール_処方箋オーダー薬剤レコード_結合</v>
      </c>
      <c r="B80" s="67" t="s">
        <v>1441</v>
      </c>
      <c r="C80" s="68"/>
      <c r="D80" s="68"/>
      <c r="E80" s="69"/>
      <c r="F80" s="70" t="s">
        <v>1443</v>
      </c>
      <c r="G80" s="71"/>
      <c r="H80" s="71"/>
      <c r="I80" s="71"/>
      <c r="J80" s="71"/>
      <c r="K80" s="71"/>
      <c r="L80" s="72"/>
      <c r="M80" s="73" t="str">
        <f t="shared" si="63"/>
        <v>ENT_C4_17</v>
      </c>
      <c r="N80" s="74"/>
      <c r="O80" s="74"/>
      <c r="P80" s="74"/>
      <c r="Q80" s="75"/>
      <c r="R80" s="64" t="s">
        <v>1475</v>
      </c>
      <c r="S80" s="65"/>
      <c r="T80" s="65"/>
      <c r="U80" s="65"/>
      <c r="V80" s="65"/>
      <c r="W80" s="65"/>
      <c r="X80" s="65"/>
      <c r="Y80" s="65"/>
      <c r="Z80" s="65"/>
      <c r="AA80" s="65"/>
      <c r="AB80" s="65"/>
      <c r="AC80" s="66"/>
      <c r="AD80" s="60" t="e">
        <f t="shared" ca="1" si="64"/>
        <v>#REF!</v>
      </c>
      <c r="AE80" s="61"/>
      <c r="AF80" s="61"/>
      <c r="AG80" s="61"/>
      <c r="AH80" s="61"/>
      <c r="AI80" s="61"/>
      <c r="AJ80" s="61"/>
      <c r="AK80" s="61"/>
      <c r="AL80" s="58" t="s">
        <v>178</v>
      </c>
      <c r="AM80" s="59"/>
      <c r="AN80" s="59"/>
      <c r="AO80" s="59"/>
      <c r="AP80" s="59"/>
      <c r="AQ80" s="60" t="e">
        <f t="shared" ca="1" si="65"/>
        <v>#REF!</v>
      </c>
      <c r="AR80" s="61"/>
      <c r="AS80" s="61"/>
      <c r="AT80" s="61"/>
      <c r="AU80" s="61"/>
      <c r="AV80" s="61"/>
      <c r="AW80" s="61"/>
      <c r="AX80" s="61"/>
      <c r="AY80" s="61"/>
      <c r="AZ80" s="61"/>
      <c r="BA80" s="61"/>
      <c r="BB80" s="61"/>
      <c r="BC80" s="61"/>
      <c r="BD80" s="61"/>
      <c r="BE80" s="61"/>
      <c r="BF80" s="61"/>
      <c r="BG80" s="61"/>
      <c r="BH80" s="61"/>
      <c r="BI80" s="61"/>
      <c r="BJ80" s="61"/>
      <c r="BK80" s="61"/>
      <c r="BL80" s="61"/>
      <c r="BM80" s="61"/>
      <c r="BN80" s="61"/>
      <c r="BO80" s="62" t="s">
        <v>172</v>
      </c>
      <c r="BP80" s="62"/>
      <c r="BQ80" s="62"/>
      <c r="BR80" s="62"/>
      <c r="BS80" s="63"/>
      <c r="BU80" s="37" t="e">
        <f t="shared" ca="1" si="62"/>
        <v>#REF!</v>
      </c>
    </row>
    <row r="81" spans="1:73" ht="27" customHeight="1">
      <c r="A81" s="37" t="str">
        <f t="shared" si="61"/>
        <v>経過記録情報モジュール_処方箋オーダー薬剤コードレコード_結合</v>
      </c>
      <c r="B81" s="67" t="s">
        <v>1441</v>
      </c>
      <c r="C81" s="68"/>
      <c r="D81" s="68"/>
      <c r="E81" s="69"/>
      <c r="F81" s="70" t="s">
        <v>1443</v>
      </c>
      <c r="G81" s="71"/>
      <c r="H81" s="71"/>
      <c r="I81" s="71"/>
      <c r="J81" s="71"/>
      <c r="K81" s="71"/>
      <c r="L81" s="72"/>
      <c r="M81" s="73" t="str">
        <f t="shared" si="63"/>
        <v>ENT_C4_18</v>
      </c>
      <c r="N81" s="74"/>
      <c r="O81" s="74"/>
      <c r="P81" s="74"/>
      <c r="Q81" s="75"/>
      <c r="R81" s="64" t="s">
        <v>1476</v>
      </c>
      <c r="S81" s="65"/>
      <c r="T81" s="65"/>
      <c r="U81" s="65"/>
      <c r="V81" s="65"/>
      <c r="W81" s="65"/>
      <c r="X81" s="65"/>
      <c r="Y81" s="65"/>
      <c r="Z81" s="65"/>
      <c r="AA81" s="65"/>
      <c r="AB81" s="65"/>
      <c r="AC81" s="66"/>
      <c r="AD81" s="60" t="e">
        <f t="shared" ca="1" si="64"/>
        <v>#REF!</v>
      </c>
      <c r="AE81" s="61"/>
      <c r="AF81" s="61"/>
      <c r="AG81" s="61"/>
      <c r="AH81" s="61"/>
      <c r="AI81" s="61"/>
      <c r="AJ81" s="61"/>
      <c r="AK81" s="61"/>
      <c r="AL81" s="58" t="s">
        <v>178</v>
      </c>
      <c r="AM81" s="59"/>
      <c r="AN81" s="59"/>
      <c r="AO81" s="59"/>
      <c r="AP81" s="59"/>
      <c r="AQ81" s="60" t="e">
        <f t="shared" ca="1" si="65"/>
        <v>#REF!</v>
      </c>
      <c r="AR81" s="61"/>
      <c r="AS81" s="61"/>
      <c r="AT81" s="61"/>
      <c r="AU81" s="61"/>
      <c r="AV81" s="61"/>
      <c r="AW81" s="61"/>
      <c r="AX81" s="61"/>
      <c r="AY81" s="61"/>
      <c r="AZ81" s="61"/>
      <c r="BA81" s="61"/>
      <c r="BB81" s="61"/>
      <c r="BC81" s="61"/>
      <c r="BD81" s="61"/>
      <c r="BE81" s="61"/>
      <c r="BF81" s="61"/>
      <c r="BG81" s="61"/>
      <c r="BH81" s="61"/>
      <c r="BI81" s="61"/>
      <c r="BJ81" s="61"/>
      <c r="BK81" s="61"/>
      <c r="BL81" s="61"/>
      <c r="BM81" s="61"/>
      <c r="BN81" s="61"/>
      <c r="BO81" s="62" t="s">
        <v>172</v>
      </c>
      <c r="BP81" s="62"/>
      <c r="BQ81" s="62"/>
      <c r="BR81" s="62"/>
      <c r="BS81" s="63"/>
      <c r="BU81" s="37" t="e">
        <f t="shared" ca="1" si="62"/>
        <v>#REF!</v>
      </c>
    </row>
    <row r="82" spans="1:73" ht="27" customHeight="1">
      <c r="A82" s="37" t="str">
        <f t="shared" si="61"/>
        <v>経過記録情報モジュール_注射オーダー情報レコード_結合</v>
      </c>
      <c r="B82" s="67" t="s">
        <v>1441</v>
      </c>
      <c r="C82" s="68"/>
      <c r="D82" s="68"/>
      <c r="E82" s="69"/>
      <c r="F82" s="70" t="s">
        <v>1443</v>
      </c>
      <c r="G82" s="71"/>
      <c r="H82" s="71"/>
      <c r="I82" s="71"/>
      <c r="J82" s="71"/>
      <c r="K82" s="71"/>
      <c r="L82" s="72"/>
      <c r="M82" s="73" t="str">
        <f t="shared" si="63"/>
        <v>ENT_C4_19</v>
      </c>
      <c r="N82" s="74"/>
      <c r="O82" s="74"/>
      <c r="P82" s="74"/>
      <c r="Q82" s="75"/>
      <c r="R82" s="64" t="s">
        <v>1477</v>
      </c>
      <c r="S82" s="65"/>
      <c r="T82" s="65"/>
      <c r="U82" s="65"/>
      <c r="V82" s="65"/>
      <c r="W82" s="65"/>
      <c r="X82" s="65"/>
      <c r="Y82" s="65"/>
      <c r="Z82" s="65"/>
      <c r="AA82" s="65"/>
      <c r="AB82" s="65"/>
      <c r="AC82" s="66"/>
      <c r="AD82" s="60" t="e">
        <f t="shared" ca="1" si="64"/>
        <v>#REF!</v>
      </c>
      <c r="AE82" s="61"/>
      <c r="AF82" s="61"/>
      <c r="AG82" s="61"/>
      <c r="AH82" s="61"/>
      <c r="AI82" s="61"/>
      <c r="AJ82" s="61"/>
      <c r="AK82" s="61"/>
      <c r="AL82" s="58" t="s">
        <v>178</v>
      </c>
      <c r="AM82" s="59"/>
      <c r="AN82" s="59"/>
      <c r="AO82" s="59"/>
      <c r="AP82" s="59"/>
      <c r="AQ82" s="60" t="e">
        <f t="shared" ca="1" si="65"/>
        <v>#REF!</v>
      </c>
      <c r="AR82" s="61"/>
      <c r="AS82" s="61"/>
      <c r="AT82" s="61"/>
      <c r="AU82" s="61"/>
      <c r="AV82" s="61"/>
      <c r="AW82" s="61"/>
      <c r="AX82" s="61"/>
      <c r="AY82" s="61"/>
      <c r="AZ82" s="61"/>
      <c r="BA82" s="61"/>
      <c r="BB82" s="61"/>
      <c r="BC82" s="61"/>
      <c r="BD82" s="61"/>
      <c r="BE82" s="61"/>
      <c r="BF82" s="61"/>
      <c r="BG82" s="61"/>
      <c r="BH82" s="61"/>
      <c r="BI82" s="61"/>
      <c r="BJ82" s="61"/>
      <c r="BK82" s="61"/>
      <c r="BL82" s="61"/>
      <c r="BM82" s="61"/>
      <c r="BN82" s="61"/>
      <c r="BO82" s="62" t="s">
        <v>172</v>
      </c>
      <c r="BP82" s="62"/>
      <c r="BQ82" s="62"/>
      <c r="BR82" s="62"/>
      <c r="BS82" s="63"/>
      <c r="BU82" s="37" t="e">
        <f t="shared" ca="1" si="62"/>
        <v>#REF!</v>
      </c>
    </row>
    <row r="83" spans="1:73" ht="27" customHeight="1">
      <c r="A83" s="37" t="str">
        <f t="shared" si="61"/>
        <v>経過記録情報モジュール_注射オーダー薬剤レコード_結合</v>
      </c>
      <c r="B83" s="67" t="s">
        <v>1441</v>
      </c>
      <c r="C83" s="68"/>
      <c r="D83" s="68"/>
      <c r="E83" s="69"/>
      <c r="F83" s="70" t="s">
        <v>1443</v>
      </c>
      <c r="G83" s="71"/>
      <c r="H83" s="71"/>
      <c r="I83" s="71"/>
      <c r="J83" s="71"/>
      <c r="K83" s="71"/>
      <c r="L83" s="72"/>
      <c r="M83" s="73" t="str">
        <f t="shared" si="63"/>
        <v>ENT_C4_20</v>
      </c>
      <c r="N83" s="74"/>
      <c r="O83" s="74"/>
      <c r="P83" s="74"/>
      <c r="Q83" s="75"/>
      <c r="R83" s="64" t="s">
        <v>1478</v>
      </c>
      <c r="S83" s="65"/>
      <c r="T83" s="65"/>
      <c r="U83" s="65"/>
      <c r="V83" s="65"/>
      <c r="W83" s="65"/>
      <c r="X83" s="65"/>
      <c r="Y83" s="65"/>
      <c r="Z83" s="65"/>
      <c r="AA83" s="65"/>
      <c r="AB83" s="65"/>
      <c r="AC83" s="66"/>
      <c r="AD83" s="60" t="e">
        <f t="shared" ca="1" si="64"/>
        <v>#REF!</v>
      </c>
      <c r="AE83" s="61"/>
      <c r="AF83" s="61"/>
      <c r="AG83" s="61"/>
      <c r="AH83" s="61"/>
      <c r="AI83" s="61"/>
      <c r="AJ83" s="61"/>
      <c r="AK83" s="61"/>
      <c r="AL83" s="58" t="s">
        <v>178</v>
      </c>
      <c r="AM83" s="59"/>
      <c r="AN83" s="59"/>
      <c r="AO83" s="59"/>
      <c r="AP83" s="59"/>
      <c r="AQ83" s="60" t="e">
        <f t="shared" ca="1" si="65"/>
        <v>#REF!</v>
      </c>
      <c r="AR83" s="61"/>
      <c r="AS83" s="61"/>
      <c r="AT83" s="61"/>
      <c r="AU83" s="61"/>
      <c r="AV83" s="61"/>
      <c r="AW83" s="61"/>
      <c r="AX83" s="61"/>
      <c r="AY83" s="61"/>
      <c r="AZ83" s="61"/>
      <c r="BA83" s="61"/>
      <c r="BB83" s="61"/>
      <c r="BC83" s="61"/>
      <c r="BD83" s="61"/>
      <c r="BE83" s="61"/>
      <c r="BF83" s="61"/>
      <c r="BG83" s="61"/>
      <c r="BH83" s="61"/>
      <c r="BI83" s="61"/>
      <c r="BJ83" s="61"/>
      <c r="BK83" s="61"/>
      <c r="BL83" s="61"/>
      <c r="BM83" s="61"/>
      <c r="BN83" s="61"/>
      <c r="BO83" s="62" t="s">
        <v>172</v>
      </c>
      <c r="BP83" s="62"/>
      <c r="BQ83" s="62"/>
      <c r="BR83" s="62"/>
      <c r="BS83" s="63"/>
      <c r="BU83" s="37" t="e">
        <f t="shared" ca="1" si="62"/>
        <v>#REF!</v>
      </c>
    </row>
    <row r="84" spans="1:73" ht="27" customHeight="1">
      <c r="A84" s="37" t="str">
        <f t="shared" ref="A84:A104" si="66">R84</f>
        <v>経過記録情報モジュール_注射オーダー薬剤コードレコード_結合</v>
      </c>
      <c r="B84" s="67" t="s">
        <v>1441</v>
      </c>
      <c r="C84" s="68"/>
      <c r="D84" s="68"/>
      <c r="E84" s="69"/>
      <c r="F84" s="70" t="s">
        <v>1443</v>
      </c>
      <c r="G84" s="71"/>
      <c r="H84" s="71"/>
      <c r="I84" s="71"/>
      <c r="J84" s="71"/>
      <c r="K84" s="71"/>
      <c r="L84" s="72"/>
      <c r="M84" s="73" t="str">
        <f t="shared" si="63"/>
        <v>ENT_C4_21</v>
      </c>
      <c r="N84" s="74"/>
      <c r="O84" s="74"/>
      <c r="P84" s="74"/>
      <c r="Q84" s="75"/>
      <c r="R84" s="64" t="s">
        <v>1479</v>
      </c>
      <c r="S84" s="65"/>
      <c r="T84" s="65"/>
      <c r="U84" s="65"/>
      <c r="V84" s="65"/>
      <c r="W84" s="65"/>
      <c r="X84" s="65"/>
      <c r="Y84" s="65"/>
      <c r="Z84" s="65"/>
      <c r="AA84" s="65"/>
      <c r="AB84" s="65"/>
      <c r="AC84" s="66"/>
      <c r="AD84" s="60" t="e">
        <f t="shared" ca="1" si="64"/>
        <v>#REF!</v>
      </c>
      <c r="AE84" s="61"/>
      <c r="AF84" s="61"/>
      <c r="AG84" s="61"/>
      <c r="AH84" s="61"/>
      <c r="AI84" s="61"/>
      <c r="AJ84" s="61"/>
      <c r="AK84" s="61"/>
      <c r="AL84" s="58" t="s">
        <v>178</v>
      </c>
      <c r="AM84" s="59"/>
      <c r="AN84" s="59"/>
      <c r="AO84" s="59"/>
      <c r="AP84" s="59"/>
      <c r="AQ84" s="60" t="e">
        <f t="shared" ca="1" si="65"/>
        <v>#REF!</v>
      </c>
      <c r="AR84" s="61"/>
      <c r="AS84" s="61"/>
      <c r="AT84" s="61"/>
      <c r="AU84" s="61"/>
      <c r="AV84" s="61"/>
      <c r="AW84" s="61"/>
      <c r="AX84" s="61"/>
      <c r="AY84" s="61"/>
      <c r="AZ84" s="61"/>
      <c r="BA84" s="61"/>
      <c r="BB84" s="61"/>
      <c r="BC84" s="61"/>
      <c r="BD84" s="61"/>
      <c r="BE84" s="61"/>
      <c r="BF84" s="61"/>
      <c r="BG84" s="61"/>
      <c r="BH84" s="61"/>
      <c r="BI84" s="61"/>
      <c r="BJ84" s="61"/>
      <c r="BK84" s="61"/>
      <c r="BL84" s="61"/>
      <c r="BM84" s="61"/>
      <c r="BN84" s="61"/>
      <c r="BO84" s="62" t="s">
        <v>172</v>
      </c>
      <c r="BP84" s="62"/>
      <c r="BQ84" s="62"/>
      <c r="BR84" s="62"/>
      <c r="BS84" s="63"/>
      <c r="BU84" s="37" t="e">
        <f t="shared" ref="BU84:BU104" ca="1" si="67">"select count(*) from milscm4."&amp;AD84&amp;";"</f>
        <v>#REF!</v>
      </c>
    </row>
    <row r="85" spans="1:73" ht="27" customHeight="1">
      <c r="A85" s="37" t="str">
        <f t="shared" si="66"/>
        <v>経過記録情報モジュール_外部参照レコード_結合</v>
      </c>
      <c r="B85" s="67" t="s">
        <v>1441</v>
      </c>
      <c r="C85" s="68"/>
      <c r="D85" s="68"/>
      <c r="E85" s="69"/>
      <c r="F85" s="70" t="s">
        <v>1443</v>
      </c>
      <c r="G85" s="71"/>
      <c r="H85" s="71"/>
      <c r="I85" s="71"/>
      <c r="J85" s="71"/>
      <c r="K85" s="71"/>
      <c r="L85" s="72"/>
      <c r="M85" s="73" t="str">
        <f t="shared" si="63"/>
        <v>ENT_C4_22</v>
      </c>
      <c r="N85" s="74"/>
      <c r="O85" s="74"/>
      <c r="P85" s="74"/>
      <c r="Q85" s="75"/>
      <c r="R85" s="64" t="s">
        <v>1480</v>
      </c>
      <c r="S85" s="65"/>
      <c r="T85" s="65"/>
      <c r="U85" s="65"/>
      <c r="V85" s="65"/>
      <c r="W85" s="65"/>
      <c r="X85" s="65"/>
      <c r="Y85" s="65"/>
      <c r="Z85" s="65"/>
      <c r="AA85" s="65"/>
      <c r="AB85" s="65"/>
      <c r="AC85" s="66"/>
      <c r="AD85" s="60" t="str">
        <f t="shared" ca="1" si="64"/>
        <v>merge_mml_pc_external_reference</v>
      </c>
      <c r="AE85" s="61"/>
      <c r="AF85" s="61"/>
      <c r="AG85" s="61"/>
      <c r="AH85" s="61"/>
      <c r="AI85" s="61"/>
      <c r="AJ85" s="61"/>
      <c r="AK85" s="61"/>
      <c r="AL85" s="58" t="s">
        <v>178</v>
      </c>
      <c r="AM85" s="59"/>
      <c r="AN85" s="59"/>
      <c r="AO85" s="59"/>
      <c r="AP85" s="59"/>
      <c r="AQ85" s="60" t="str">
        <f t="shared" ca="1" si="65"/>
        <v>二次利用DBの経過記録情報モジュール_外部参照レコードテーブルについて、バックアップスキーマを含めて結合する。</v>
      </c>
      <c r="AR85" s="61"/>
      <c r="AS85" s="61"/>
      <c r="AT85" s="61"/>
      <c r="AU85" s="61"/>
      <c r="AV85" s="61"/>
      <c r="AW85" s="61"/>
      <c r="AX85" s="61"/>
      <c r="AY85" s="61"/>
      <c r="AZ85" s="61"/>
      <c r="BA85" s="61"/>
      <c r="BB85" s="61"/>
      <c r="BC85" s="61"/>
      <c r="BD85" s="61"/>
      <c r="BE85" s="61"/>
      <c r="BF85" s="61"/>
      <c r="BG85" s="61"/>
      <c r="BH85" s="61"/>
      <c r="BI85" s="61"/>
      <c r="BJ85" s="61"/>
      <c r="BK85" s="61"/>
      <c r="BL85" s="61"/>
      <c r="BM85" s="61"/>
      <c r="BN85" s="61"/>
      <c r="BO85" s="62" t="s">
        <v>172</v>
      </c>
      <c r="BP85" s="62"/>
      <c r="BQ85" s="62"/>
      <c r="BR85" s="62"/>
      <c r="BS85" s="63"/>
      <c r="BU85" s="37" t="str">
        <f t="shared" ca="1" si="67"/>
        <v>select count(*) from milscm4.merge_mml_pc_external_reference;</v>
      </c>
    </row>
    <row r="86" spans="1:73" ht="27" customHeight="1">
      <c r="A86" s="37" t="str">
        <f t="shared" si="66"/>
        <v>臨床サマリーモジュール_臨床サマリー情報レコード_結合</v>
      </c>
      <c r="B86" s="67" t="s">
        <v>1441</v>
      </c>
      <c r="C86" s="68"/>
      <c r="D86" s="68"/>
      <c r="E86" s="69"/>
      <c r="F86" s="70" t="s">
        <v>1443</v>
      </c>
      <c r="G86" s="71"/>
      <c r="H86" s="71"/>
      <c r="I86" s="71"/>
      <c r="J86" s="71"/>
      <c r="K86" s="71"/>
      <c r="L86" s="72"/>
      <c r="M86" s="73" t="str">
        <f t="shared" si="63"/>
        <v>ENT_C4_23</v>
      </c>
      <c r="N86" s="74"/>
      <c r="O86" s="74"/>
      <c r="P86" s="74"/>
      <c r="Q86" s="75"/>
      <c r="R86" s="64" t="s">
        <v>1481</v>
      </c>
      <c r="S86" s="65"/>
      <c r="T86" s="65"/>
      <c r="U86" s="65"/>
      <c r="V86" s="65"/>
      <c r="W86" s="65"/>
      <c r="X86" s="65"/>
      <c r="Y86" s="65"/>
      <c r="Z86" s="65"/>
      <c r="AA86" s="65"/>
      <c r="AB86" s="65"/>
      <c r="AC86" s="66"/>
      <c r="AD86" s="60" t="str">
        <f t="shared" ca="1" si="64"/>
        <v>merge_mml_sm_summary</v>
      </c>
      <c r="AE86" s="61"/>
      <c r="AF86" s="61"/>
      <c r="AG86" s="61"/>
      <c r="AH86" s="61"/>
      <c r="AI86" s="61"/>
      <c r="AJ86" s="61"/>
      <c r="AK86" s="61"/>
      <c r="AL86" s="58" t="s">
        <v>178</v>
      </c>
      <c r="AM86" s="59"/>
      <c r="AN86" s="59"/>
      <c r="AO86" s="59"/>
      <c r="AP86" s="59"/>
      <c r="AQ86" s="60" t="str">
        <f t="shared" ca="1" si="65"/>
        <v>二次利用DBの臨床サマリーモジュール_臨床サマリー情報レコードテーブルについて、バックアップスキーマを含めて結合する。</v>
      </c>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2" t="s">
        <v>172</v>
      </c>
      <c r="BP86" s="62"/>
      <c r="BQ86" s="62"/>
      <c r="BR86" s="62"/>
      <c r="BS86" s="63"/>
      <c r="BU86" s="37" t="str">
        <f t="shared" ca="1" si="67"/>
        <v>select count(*) from milscm4.merge_mml_sm_summary;</v>
      </c>
    </row>
    <row r="87" spans="1:73" ht="27" customHeight="1">
      <c r="A87" s="37" t="str">
        <f t="shared" si="66"/>
        <v>臨床サマリーモジュール_外来受診レコード_結合</v>
      </c>
      <c r="B87" s="67" t="s">
        <v>1441</v>
      </c>
      <c r="C87" s="68"/>
      <c r="D87" s="68"/>
      <c r="E87" s="69"/>
      <c r="F87" s="70" t="s">
        <v>1443</v>
      </c>
      <c r="G87" s="71"/>
      <c r="H87" s="71"/>
      <c r="I87" s="71"/>
      <c r="J87" s="71"/>
      <c r="K87" s="71"/>
      <c r="L87" s="72"/>
      <c r="M87" s="73" t="str">
        <f t="shared" si="63"/>
        <v>ENT_C4_24</v>
      </c>
      <c r="N87" s="74"/>
      <c r="O87" s="74"/>
      <c r="P87" s="74"/>
      <c r="Q87" s="75"/>
      <c r="R87" s="64" t="s">
        <v>1482</v>
      </c>
      <c r="S87" s="65"/>
      <c r="T87" s="65"/>
      <c r="U87" s="65"/>
      <c r="V87" s="65"/>
      <c r="W87" s="65"/>
      <c r="X87" s="65"/>
      <c r="Y87" s="65"/>
      <c r="Z87" s="65"/>
      <c r="AA87" s="65"/>
      <c r="AB87" s="65"/>
      <c r="AC87" s="66"/>
      <c r="AD87" s="60" t="str">
        <f t="shared" ca="1" si="64"/>
        <v>merge_mml_sm_out_patient</v>
      </c>
      <c r="AE87" s="61"/>
      <c r="AF87" s="61"/>
      <c r="AG87" s="61"/>
      <c r="AH87" s="61"/>
      <c r="AI87" s="61"/>
      <c r="AJ87" s="61"/>
      <c r="AK87" s="61"/>
      <c r="AL87" s="58" t="s">
        <v>178</v>
      </c>
      <c r="AM87" s="59"/>
      <c r="AN87" s="59"/>
      <c r="AO87" s="59"/>
      <c r="AP87" s="59"/>
      <c r="AQ87" s="60" t="str">
        <f t="shared" ca="1" si="65"/>
        <v>二次利用DBの臨床サマリーモジュール_外来受診レコードテーブルについて、バックアップスキーマを含めて結合する。</v>
      </c>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2" t="s">
        <v>172</v>
      </c>
      <c r="BP87" s="62"/>
      <c r="BQ87" s="62"/>
      <c r="BR87" s="62"/>
      <c r="BS87" s="63"/>
      <c r="BU87" s="37" t="str">
        <f t="shared" ca="1" si="67"/>
        <v>select count(*) from milscm4.merge_mml_sm_out_patient;</v>
      </c>
    </row>
    <row r="88" spans="1:73" ht="27" customHeight="1">
      <c r="A88" s="37" t="str">
        <f t="shared" si="66"/>
        <v>臨床サマリーモジュール_入院レコード_結合</v>
      </c>
      <c r="B88" s="67" t="s">
        <v>1441</v>
      </c>
      <c r="C88" s="68"/>
      <c r="D88" s="68"/>
      <c r="E88" s="69"/>
      <c r="F88" s="70" t="s">
        <v>1443</v>
      </c>
      <c r="G88" s="71"/>
      <c r="H88" s="71"/>
      <c r="I88" s="71"/>
      <c r="J88" s="71"/>
      <c r="K88" s="71"/>
      <c r="L88" s="72"/>
      <c r="M88" s="73" t="str">
        <f t="shared" si="63"/>
        <v>ENT_C4_25</v>
      </c>
      <c r="N88" s="74"/>
      <c r="O88" s="74"/>
      <c r="P88" s="74"/>
      <c r="Q88" s="75"/>
      <c r="R88" s="64" t="s">
        <v>1483</v>
      </c>
      <c r="S88" s="65"/>
      <c r="T88" s="65"/>
      <c r="U88" s="65"/>
      <c r="V88" s="65"/>
      <c r="W88" s="65"/>
      <c r="X88" s="65"/>
      <c r="Y88" s="65"/>
      <c r="Z88" s="65"/>
      <c r="AA88" s="65"/>
      <c r="AB88" s="65"/>
      <c r="AC88" s="66"/>
      <c r="AD88" s="60" t="str">
        <f t="shared" ca="1" si="64"/>
        <v>merge_mml_sm_in_patient</v>
      </c>
      <c r="AE88" s="61"/>
      <c r="AF88" s="61"/>
      <c r="AG88" s="61"/>
      <c r="AH88" s="61"/>
      <c r="AI88" s="61"/>
      <c r="AJ88" s="61"/>
      <c r="AK88" s="61"/>
      <c r="AL88" s="58" t="s">
        <v>178</v>
      </c>
      <c r="AM88" s="59"/>
      <c r="AN88" s="59"/>
      <c r="AO88" s="59"/>
      <c r="AP88" s="59"/>
      <c r="AQ88" s="60" t="str">
        <f t="shared" ca="1" si="65"/>
        <v>二次利用DBの臨床サマリーモジュール_入院レコードテーブルについて、バックアップスキーマを含めて結合する。</v>
      </c>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2" t="s">
        <v>172</v>
      </c>
      <c r="BP88" s="62"/>
      <c r="BQ88" s="62"/>
      <c r="BR88" s="62"/>
      <c r="BS88" s="63"/>
      <c r="BU88" s="37" t="str">
        <f t="shared" ca="1" si="67"/>
        <v>select count(*) from milscm4.merge_mml_sm_in_patient;</v>
      </c>
    </row>
    <row r="89" spans="1:73" ht="27" customHeight="1">
      <c r="A89" s="37" t="str">
        <f t="shared" si="66"/>
        <v>臨床サマリーモジュール_診断履歴情報レコード_結合</v>
      </c>
      <c r="B89" s="67" t="s">
        <v>1441</v>
      </c>
      <c r="C89" s="68"/>
      <c r="D89" s="68"/>
      <c r="E89" s="69"/>
      <c r="F89" s="70" t="s">
        <v>1443</v>
      </c>
      <c r="G89" s="71"/>
      <c r="H89" s="71"/>
      <c r="I89" s="71"/>
      <c r="J89" s="71"/>
      <c r="K89" s="71"/>
      <c r="L89" s="72"/>
      <c r="M89" s="73" t="str">
        <f t="shared" si="63"/>
        <v>ENT_C4_26</v>
      </c>
      <c r="N89" s="74"/>
      <c r="O89" s="74"/>
      <c r="P89" s="74"/>
      <c r="Q89" s="75"/>
      <c r="R89" s="64" t="s">
        <v>1484</v>
      </c>
      <c r="S89" s="65"/>
      <c r="T89" s="65"/>
      <c r="U89" s="65"/>
      <c r="V89" s="65"/>
      <c r="W89" s="65"/>
      <c r="X89" s="65"/>
      <c r="Y89" s="65"/>
      <c r="Z89" s="65"/>
      <c r="AA89" s="65"/>
      <c r="AB89" s="65"/>
      <c r="AC89" s="66"/>
      <c r="AD89" s="60" t="e">
        <f t="shared" ca="1" si="64"/>
        <v>#REF!</v>
      </c>
      <c r="AE89" s="61"/>
      <c r="AF89" s="61"/>
      <c r="AG89" s="61"/>
      <c r="AH89" s="61"/>
      <c r="AI89" s="61"/>
      <c r="AJ89" s="61"/>
      <c r="AK89" s="61"/>
      <c r="AL89" s="58" t="s">
        <v>178</v>
      </c>
      <c r="AM89" s="59"/>
      <c r="AN89" s="59"/>
      <c r="AO89" s="59"/>
      <c r="AP89" s="59"/>
      <c r="AQ89" s="60" t="e">
        <f t="shared" ca="1" si="65"/>
        <v>#REF!</v>
      </c>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2" t="s">
        <v>172</v>
      </c>
      <c r="BP89" s="62"/>
      <c r="BQ89" s="62"/>
      <c r="BR89" s="62"/>
      <c r="BS89" s="63"/>
      <c r="BU89" s="37" t="e">
        <f t="shared" ca="1" si="67"/>
        <v>#REF!</v>
      </c>
    </row>
    <row r="90" spans="1:73" ht="27" customHeight="1">
      <c r="A90" s="37" t="str">
        <f t="shared" si="66"/>
        <v>臨床サマリーモジュール_診断病名レコード_結合</v>
      </c>
      <c r="B90" s="67" t="s">
        <v>1441</v>
      </c>
      <c r="C90" s="68"/>
      <c r="D90" s="68"/>
      <c r="E90" s="69"/>
      <c r="F90" s="70" t="s">
        <v>1443</v>
      </c>
      <c r="G90" s="71"/>
      <c r="H90" s="71"/>
      <c r="I90" s="71"/>
      <c r="J90" s="71"/>
      <c r="K90" s="71"/>
      <c r="L90" s="72"/>
      <c r="M90" s="73" t="str">
        <f t="shared" si="63"/>
        <v>ENT_C4_27</v>
      </c>
      <c r="N90" s="74"/>
      <c r="O90" s="74"/>
      <c r="P90" s="74"/>
      <c r="Q90" s="75"/>
      <c r="R90" s="64" t="s">
        <v>1485</v>
      </c>
      <c r="S90" s="65"/>
      <c r="T90" s="65"/>
      <c r="U90" s="65"/>
      <c r="V90" s="65"/>
      <c r="W90" s="65"/>
      <c r="X90" s="65"/>
      <c r="Y90" s="65"/>
      <c r="Z90" s="65"/>
      <c r="AA90" s="65"/>
      <c r="AB90" s="65"/>
      <c r="AC90" s="66"/>
      <c r="AD90" s="60" t="e">
        <f t="shared" ca="1" si="64"/>
        <v>#REF!</v>
      </c>
      <c r="AE90" s="61"/>
      <c r="AF90" s="61"/>
      <c r="AG90" s="61"/>
      <c r="AH90" s="61"/>
      <c r="AI90" s="61"/>
      <c r="AJ90" s="61"/>
      <c r="AK90" s="61"/>
      <c r="AL90" s="58" t="s">
        <v>178</v>
      </c>
      <c r="AM90" s="59"/>
      <c r="AN90" s="59"/>
      <c r="AO90" s="59"/>
      <c r="AP90" s="59"/>
      <c r="AQ90" s="60" t="e">
        <f t="shared" ca="1" si="65"/>
        <v>#REF!</v>
      </c>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2" t="s">
        <v>172</v>
      </c>
      <c r="BP90" s="62"/>
      <c r="BQ90" s="62"/>
      <c r="BR90" s="62"/>
      <c r="BS90" s="63"/>
      <c r="BU90" s="37" t="e">
        <f t="shared" ca="1" si="67"/>
        <v>#REF!</v>
      </c>
    </row>
    <row r="91" spans="1:73" ht="27" customHeight="1">
      <c r="A91" s="37" t="str">
        <f t="shared" si="66"/>
        <v>臨床サマリーモジュール_診断分類レコード_結合</v>
      </c>
      <c r="B91" s="67" t="s">
        <v>1441</v>
      </c>
      <c r="C91" s="68"/>
      <c r="D91" s="68"/>
      <c r="E91" s="69"/>
      <c r="F91" s="70" t="s">
        <v>1443</v>
      </c>
      <c r="G91" s="71"/>
      <c r="H91" s="71"/>
      <c r="I91" s="71"/>
      <c r="J91" s="71"/>
      <c r="K91" s="71"/>
      <c r="L91" s="72"/>
      <c r="M91" s="73" t="str">
        <f t="shared" si="63"/>
        <v>ENT_C4_28</v>
      </c>
      <c r="N91" s="74"/>
      <c r="O91" s="74"/>
      <c r="P91" s="74"/>
      <c r="Q91" s="75"/>
      <c r="R91" s="64" t="s">
        <v>1486</v>
      </c>
      <c r="S91" s="65"/>
      <c r="T91" s="65"/>
      <c r="U91" s="65"/>
      <c r="V91" s="65"/>
      <c r="W91" s="65"/>
      <c r="X91" s="65"/>
      <c r="Y91" s="65"/>
      <c r="Z91" s="65"/>
      <c r="AA91" s="65"/>
      <c r="AB91" s="65"/>
      <c r="AC91" s="66"/>
      <c r="AD91" s="60" t="e">
        <f t="shared" ca="1" si="64"/>
        <v>#REF!</v>
      </c>
      <c r="AE91" s="61"/>
      <c r="AF91" s="61"/>
      <c r="AG91" s="61"/>
      <c r="AH91" s="61"/>
      <c r="AI91" s="61"/>
      <c r="AJ91" s="61"/>
      <c r="AK91" s="61"/>
      <c r="AL91" s="58" t="s">
        <v>178</v>
      </c>
      <c r="AM91" s="59"/>
      <c r="AN91" s="59"/>
      <c r="AO91" s="59"/>
      <c r="AP91" s="59"/>
      <c r="AQ91" s="60" t="e">
        <f t="shared" ca="1" si="65"/>
        <v>#REF!</v>
      </c>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2" t="s">
        <v>172</v>
      </c>
      <c r="BP91" s="62"/>
      <c r="BQ91" s="62"/>
      <c r="BR91" s="62"/>
      <c r="BS91" s="63"/>
      <c r="BU91" s="37" t="e">
        <f t="shared" ca="1" si="67"/>
        <v>#REF!</v>
      </c>
    </row>
    <row r="92" spans="1:73" ht="27" customHeight="1">
      <c r="A92" s="37" t="str">
        <f t="shared" si="66"/>
        <v>臨床サマリーモジュール_経過記録レコード_結合</v>
      </c>
      <c r="B92" s="67" t="s">
        <v>1441</v>
      </c>
      <c r="C92" s="68"/>
      <c r="D92" s="68"/>
      <c r="E92" s="69"/>
      <c r="F92" s="70" t="s">
        <v>1443</v>
      </c>
      <c r="G92" s="71"/>
      <c r="H92" s="71"/>
      <c r="I92" s="71"/>
      <c r="J92" s="71"/>
      <c r="K92" s="71"/>
      <c r="L92" s="72"/>
      <c r="M92" s="73" t="str">
        <f t="shared" si="63"/>
        <v>ENT_C4_29</v>
      </c>
      <c r="N92" s="74"/>
      <c r="O92" s="74"/>
      <c r="P92" s="74"/>
      <c r="Q92" s="75"/>
      <c r="R92" s="64" t="s">
        <v>1487</v>
      </c>
      <c r="S92" s="65"/>
      <c r="T92" s="65"/>
      <c r="U92" s="65"/>
      <c r="V92" s="65"/>
      <c r="W92" s="65"/>
      <c r="X92" s="65"/>
      <c r="Y92" s="65"/>
      <c r="Z92" s="65"/>
      <c r="AA92" s="65"/>
      <c r="AB92" s="65"/>
      <c r="AC92" s="66"/>
      <c r="AD92" s="60" t="str">
        <f t="shared" ca="1" si="64"/>
        <v>merge_mml_sm_clinical_course</v>
      </c>
      <c r="AE92" s="61"/>
      <c r="AF92" s="61"/>
      <c r="AG92" s="61"/>
      <c r="AH92" s="61"/>
      <c r="AI92" s="61"/>
      <c r="AJ92" s="61"/>
      <c r="AK92" s="61"/>
      <c r="AL92" s="58" t="s">
        <v>178</v>
      </c>
      <c r="AM92" s="59"/>
      <c r="AN92" s="59"/>
      <c r="AO92" s="59"/>
      <c r="AP92" s="59"/>
      <c r="AQ92" s="60" t="str">
        <f t="shared" ca="1" si="65"/>
        <v>二次利用DBの臨床サマリーモジュール_経過記録レコードテーブルについて、バックアップスキーマを含めて結合する。</v>
      </c>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2" t="s">
        <v>172</v>
      </c>
      <c r="BP92" s="62"/>
      <c r="BQ92" s="62"/>
      <c r="BR92" s="62"/>
      <c r="BS92" s="63"/>
      <c r="BU92" s="37" t="str">
        <f t="shared" ca="1" si="67"/>
        <v>select count(*) from milscm4.merge_mml_sm_clinical_course;</v>
      </c>
    </row>
    <row r="93" spans="1:73" ht="27" customHeight="1">
      <c r="A93" s="37" t="str">
        <f t="shared" si="66"/>
        <v>臨床サマリーモジュール_検査結果レコード_結合</v>
      </c>
      <c r="B93" s="67" t="s">
        <v>1441</v>
      </c>
      <c r="C93" s="68"/>
      <c r="D93" s="68"/>
      <c r="E93" s="69"/>
      <c r="F93" s="70" t="s">
        <v>1443</v>
      </c>
      <c r="G93" s="71"/>
      <c r="H93" s="71"/>
      <c r="I93" s="71"/>
      <c r="J93" s="71"/>
      <c r="K93" s="71"/>
      <c r="L93" s="72"/>
      <c r="M93" s="73" t="str">
        <f t="shared" si="63"/>
        <v>ENT_C4_30</v>
      </c>
      <c r="N93" s="74"/>
      <c r="O93" s="74"/>
      <c r="P93" s="74"/>
      <c r="Q93" s="75"/>
      <c r="R93" s="64" t="s">
        <v>1488</v>
      </c>
      <c r="S93" s="65"/>
      <c r="T93" s="65"/>
      <c r="U93" s="65"/>
      <c r="V93" s="65"/>
      <c r="W93" s="65"/>
      <c r="X93" s="65"/>
      <c r="Y93" s="65"/>
      <c r="Z93" s="65"/>
      <c r="AA93" s="65"/>
      <c r="AB93" s="65"/>
      <c r="AC93" s="66"/>
      <c r="AD93" s="60" t="str">
        <f t="shared" ca="1" si="64"/>
        <v>merge_mml_sm_test_results</v>
      </c>
      <c r="AE93" s="61"/>
      <c r="AF93" s="61"/>
      <c r="AG93" s="61"/>
      <c r="AH93" s="61"/>
      <c r="AI93" s="61"/>
      <c r="AJ93" s="61"/>
      <c r="AK93" s="61"/>
      <c r="AL93" s="58" t="s">
        <v>178</v>
      </c>
      <c r="AM93" s="59"/>
      <c r="AN93" s="59"/>
      <c r="AO93" s="59"/>
      <c r="AP93" s="59"/>
      <c r="AQ93" s="60" t="str">
        <f t="shared" ca="1" si="65"/>
        <v>二次利用DBの臨床サマリーモジュール_検査結果レコードテーブルについて、バックアップスキーマを含めて結合する。</v>
      </c>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2" t="s">
        <v>172</v>
      </c>
      <c r="BP93" s="62"/>
      <c r="BQ93" s="62"/>
      <c r="BR93" s="62"/>
      <c r="BS93" s="63"/>
      <c r="BU93" s="37" t="str">
        <f t="shared" ca="1" si="67"/>
        <v>select count(*) from milscm4.merge_mml_sm_test_results;</v>
      </c>
    </row>
    <row r="94" spans="1:73" ht="27" customHeight="1">
      <c r="A94" s="37" t="str">
        <f t="shared" si="66"/>
        <v>検歴情報モジュール_検歴情報_結合</v>
      </c>
      <c r="B94" s="67" t="s">
        <v>1441</v>
      </c>
      <c r="C94" s="68"/>
      <c r="D94" s="68"/>
      <c r="E94" s="69"/>
      <c r="F94" s="70" t="s">
        <v>1443</v>
      </c>
      <c r="G94" s="71"/>
      <c r="H94" s="71"/>
      <c r="I94" s="71"/>
      <c r="J94" s="71"/>
      <c r="K94" s="71"/>
      <c r="L94" s="72"/>
      <c r="M94" s="73" t="str">
        <f t="shared" si="63"/>
        <v>ENT_C4_31</v>
      </c>
      <c r="N94" s="74"/>
      <c r="O94" s="74"/>
      <c r="P94" s="74"/>
      <c r="Q94" s="75"/>
      <c r="R94" s="64" t="s">
        <v>403</v>
      </c>
      <c r="S94" s="65"/>
      <c r="T94" s="65"/>
      <c r="U94" s="65"/>
      <c r="V94" s="65"/>
      <c r="W94" s="65"/>
      <c r="X94" s="65"/>
      <c r="Y94" s="65"/>
      <c r="Z94" s="65"/>
      <c r="AA94" s="65"/>
      <c r="AB94" s="65"/>
      <c r="AC94" s="66"/>
      <c r="AD94" s="60" t="str">
        <f t="shared" ca="1" si="64"/>
        <v>merge_mml_lb_test</v>
      </c>
      <c r="AE94" s="61"/>
      <c r="AF94" s="61"/>
      <c r="AG94" s="61"/>
      <c r="AH94" s="61"/>
      <c r="AI94" s="61"/>
      <c r="AJ94" s="61"/>
      <c r="AK94" s="61"/>
      <c r="AL94" s="58" t="s">
        <v>178</v>
      </c>
      <c r="AM94" s="59"/>
      <c r="AN94" s="59"/>
      <c r="AO94" s="59"/>
      <c r="AP94" s="59"/>
      <c r="AQ94" s="60" t="str">
        <f t="shared" ca="1" si="65"/>
        <v>二次利用DBの検歴情報モジュール_検歴情報テーブルについて、バックアップスキーマを含めて結合する。</v>
      </c>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2" t="s">
        <v>172</v>
      </c>
      <c r="BP94" s="62"/>
      <c r="BQ94" s="62"/>
      <c r="BR94" s="62"/>
      <c r="BS94" s="63"/>
      <c r="BU94" s="37" t="str">
        <f t="shared" ca="1" si="67"/>
        <v>select count(*) from milscm4.merge_mml_lb_test;</v>
      </c>
    </row>
    <row r="95" spans="1:73" ht="27" customHeight="1">
      <c r="A95" s="37" t="str">
        <f t="shared" si="66"/>
        <v>検歴情報モジュール_報告コメントレコード_結合</v>
      </c>
      <c r="B95" s="67" t="s">
        <v>1441</v>
      </c>
      <c r="C95" s="68"/>
      <c r="D95" s="68"/>
      <c r="E95" s="69"/>
      <c r="F95" s="70" t="s">
        <v>1443</v>
      </c>
      <c r="G95" s="71"/>
      <c r="H95" s="71"/>
      <c r="I95" s="71"/>
      <c r="J95" s="71"/>
      <c r="K95" s="71"/>
      <c r="L95" s="72"/>
      <c r="M95" s="73" t="str">
        <f t="shared" ref="M95:M103" si="68">"ENT_"&amp;RIGHT(B95,2)&amp;"_"&amp;TEXT(ROW(M95)-ROW(M$64)+1,"00")</f>
        <v>ENT_C4_32</v>
      </c>
      <c r="N95" s="74"/>
      <c r="O95" s="74"/>
      <c r="P95" s="74"/>
      <c r="Q95" s="75"/>
      <c r="R95" s="64" t="s">
        <v>1489</v>
      </c>
      <c r="S95" s="65"/>
      <c r="T95" s="65"/>
      <c r="U95" s="65"/>
      <c r="V95" s="65"/>
      <c r="W95" s="65"/>
      <c r="X95" s="65"/>
      <c r="Y95" s="65"/>
      <c r="Z95" s="65"/>
      <c r="AA95" s="65"/>
      <c r="AB95" s="65"/>
      <c r="AC95" s="66"/>
      <c r="AD95" s="60" t="e">
        <f t="shared" ref="AD95:AD103" ca="1" si="69">INDIRECT(SUBSTITUTE(R95,"_結合","")&amp;"!D8")</f>
        <v>#REF!</v>
      </c>
      <c r="AE95" s="61"/>
      <c r="AF95" s="61"/>
      <c r="AG95" s="61"/>
      <c r="AH95" s="61"/>
      <c r="AI95" s="61"/>
      <c r="AJ95" s="61"/>
      <c r="AK95" s="61"/>
      <c r="AL95" s="58" t="s">
        <v>178</v>
      </c>
      <c r="AM95" s="59"/>
      <c r="AN95" s="59"/>
      <c r="AO95" s="59"/>
      <c r="AP95" s="59"/>
      <c r="AQ95" s="60" t="e">
        <f t="shared" ref="AQ95:AQ103" ca="1" si="70">INDIRECT(SUBSTITUTE(R95,"_結合","")&amp;"!D9")</f>
        <v>#REF!</v>
      </c>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2" t="s">
        <v>172</v>
      </c>
      <c r="BP95" s="62"/>
      <c r="BQ95" s="62"/>
      <c r="BR95" s="62"/>
      <c r="BS95" s="63"/>
      <c r="BU95" s="37" t="e">
        <f t="shared" ca="1" si="67"/>
        <v>#REF!</v>
      </c>
    </row>
    <row r="96" spans="1:73" ht="27" customHeight="1">
      <c r="A96" s="37" t="str">
        <f t="shared" si="66"/>
        <v>検歴情報モジュール_検歴検体材料_結合</v>
      </c>
      <c r="B96" s="67" t="s">
        <v>1441</v>
      </c>
      <c r="C96" s="68"/>
      <c r="D96" s="68"/>
      <c r="E96" s="69"/>
      <c r="F96" s="70" t="s">
        <v>1443</v>
      </c>
      <c r="G96" s="71"/>
      <c r="H96" s="71"/>
      <c r="I96" s="71"/>
      <c r="J96" s="71"/>
      <c r="K96" s="71"/>
      <c r="L96" s="72"/>
      <c r="M96" s="73" t="str">
        <f t="shared" si="68"/>
        <v>ENT_C4_33</v>
      </c>
      <c r="N96" s="74"/>
      <c r="O96" s="74"/>
      <c r="P96" s="74"/>
      <c r="Q96" s="75"/>
      <c r="R96" s="64" t="s">
        <v>404</v>
      </c>
      <c r="S96" s="65"/>
      <c r="T96" s="65"/>
      <c r="U96" s="65"/>
      <c r="V96" s="65"/>
      <c r="W96" s="65"/>
      <c r="X96" s="65"/>
      <c r="Y96" s="65"/>
      <c r="Z96" s="65"/>
      <c r="AA96" s="65"/>
      <c r="AB96" s="65"/>
      <c r="AC96" s="66"/>
      <c r="AD96" s="60" t="str">
        <f t="shared" ca="1" si="69"/>
        <v>merge_mml_lb_specimen</v>
      </c>
      <c r="AE96" s="61"/>
      <c r="AF96" s="61"/>
      <c r="AG96" s="61"/>
      <c r="AH96" s="61"/>
      <c r="AI96" s="61"/>
      <c r="AJ96" s="61"/>
      <c r="AK96" s="61"/>
      <c r="AL96" s="58" t="s">
        <v>178</v>
      </c>
      <c r="AM96" s="59"/>
      <c r="AN96" s="59"/>
      <c r="AO96" s="59"/>
      <c r="AP96" s="59"/>
      <c r="AQ96" s="60" t="str">
        <f t="shared" ca="1" si="70"/>
        <v>二次利用DBの検歴情報モジュール_検歴検体材料テーブルについて、バックアップスキーマを含めて結合する。</v>
      </c>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2" t="s">
        <v>172</v>
      </c>
      <c r="BP96" s="62"/>
      <c r="BQ96" s="62"/>
      <c r="BR96" s="62"/>
      <c r="BS96" s="63"/>
      <c r="BU96" s="37" t="str">
        <f t="shared" ca="1" si="67"/>
        <v>select count(*) from milscm4.merge_mml_lb_specimen;</v>
      </c>
    </row>
    <row r="97" spans="1:73" ht="27" customHeight="1">
      <c r="A97" s="37" t="str">
        <f t="shared" si="66"/>
        <v>検歴情報モジュール_検体コメントレコード_結合</v>
      </c>
      <c r="B97" s="67" t="s">
        <v>1441</v>
      </c>
      <c r="C97" s="68"/>
      <c r="D97" s="68"/>
      <c r="E97" s="69"/>
      <c r="F97" s="70" t="s">
        <v>1443</v>
      </c>
      <c r="G97" s="71"/>
      <c r="H97" s="71"/>
      <c r="I97" s="71"/>
      <c r="J97" s="71"/>
      <c r="K97" s="71"/>
      <c r="L97" s="72"/>
      <c r="M97" s="73" t="str">
        <f t="shared" si="68"/>
        <v>ENT_C4_34</v>
      </c>
      <c r="N97" s="74"/>
      <c r="O97" s="74"/>
      <c r="P97" s="74"/>
      <c r="Q97" s="75"/>
      <c r="R97" s="64" t="s">
        <v>1490</v>
      </c>
      <c r="S97" s="65"/>
      <c r="T97" s="65"/>
      <c r="U97" s="65"/>
      <c r="V97" s="65"/>
      <c r="W97" s="65"/>
      <c r="X97" s="65"/>
      <c r="Y97" s="65"/>
      <c r="Z97" s="65"/>
      <c r="AA97" s="65"/>
      <c r="AB97" s="65"/>
      <c r="AC97" s="66"/>
      <c r="AD97" s="60" t="e">
        <f t="shared" ca="1" si="69"/>
        <v>#REF!</v>
      </c>
      <c r="AE97" s="61"/>
      <c r="AF97" s="61"/>
      <c r="AG97" s="61"/>
      <c r="AH97" s="61"/>
      <c r="AI97" s="61"/>
      <c r="AJ97" s="61"/>
      <c r="AK97" s="61"/>
      <c r="AL97" s="58" t="s">
        <v>178</v>
      </c>
      <c r="AM97" s="59"/>
      <c r="AN97" s="59"/>
      <c r="AO97" s="59"/>
      <c r="AP97" s="59"/>
      <c r="AQ97" s="60" t="e">
        <f t="shared" ca="1" si="70"/>
        <v>#REF!</v>
      </c>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2" t="s">
        <v>172</v>
      </c>
      <c r="BP97" s="62"/>
      <c r="BQ97" s="62"/>
      <c r="BR97" s="62"/>
      <c r="BS97" s="63"/>
      <c r="BU97" s="37" t="e">
        <f t="shared" ca="1" si="67"/>
        <v>#REF!</v>
      </c>
    </row>
    <row r="98" spans="1:73" ht="27" customHeight="1">
      <c r="A98" s="37" t="str">
        <f t="shared" si="66"/>
        <v>検歴情報モジュール_検歴項目情報_結合</v>
      </c>
      <c r="B98" s="67" t="s">
        <v>1441</v>
      </c>
      <c r="C98" s="68"/>
      <c r="D98" s="68"/>
      <c r="E98" s="69"/>
      <c r="F98" s="70" t="s">
        <v>1443</v>
      </c>
      <c r="G98" s="71"/>
      <c r="H98" s="71"/>
      <c r="I98" s="71"/>
      <c r="J98" s="71"/>
      <c r="K98" s="71"/>
      <c r="L98" s="72"/>
      <c r="M98" s="73" t="str">
        <f t="shared" si="68"/>
        <v>ENT_C4_35</v>
      </c>
      <c r="N98" s="74"/>
      <c r="O98" s="74"/>
      <c r="P98" s="74"/>
      <c r="Q98" s="75"/>
      <c r="R98" s="208" t="s">
        <v>405</v>
      </c>
      <c r="S98" s="209"/>
      <c r="T98" s="209"/>
      <c r="U98" s="209"/>
      <c r="V98" s="209"/>
      <c r="W98" s="209"/>
      <c r="X98" s="209"/>
      <c r="Y98" s="209"/>
      <c r="Z98" s="209"/>
      <c r="AA98" s="209"/>
      <c r="AB98" s="209"/>
      <c r="AC98" s="210"/>
      <c r="AD98" s="60" t="str">
        <f t="shared" ca="1" si="69"/>
        <v>merge_mml_lb_item</v>
      </c>
      <c r="AE98" s="61"/>
      <c r="AF98" s="61"/>
      <c r="AG98" s="61"/>
      <c r="AH98" s="61"/>
      <c r="AI98" s="61"/>
      <c r="AJ98" s="61"/>
      <c r="AK98" s="61"/>
      <c r="AL98" s="58" t="s">
        <v>178</v>
      </c>
      <c r="AM98" s="59"/>
      <c r="AN98" s="59"/>
      <c r="AO98" s="59"/>
      <c r="AP98" s="59"/>
      <c r="AQ98" s="60" t="str">
        <f t="shared" ca="1" si="70"/>
        <v>二次利用DBの検歴情報モジュール_検歴項目情報テーブルについて、バックアップスキーマを含めて結合する。</v>
      </c>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2" t="s">
        <v>172</v>
      </c>
      <c r="BP98" s="62"/>
      <c r="BQ98" s="62"/>
      <c r="BR98" s="62"/>
      <c r="BS98" s="63"/>
      <c r="BU98" s="37" t="str">
        <f t="shared" ca="1" si="67"/>
        <v>select count(*) from milscm4.merge_mml_lb_item;</v>
      </c>
    </row>
    <row r="99" spans="1:73" ht="27" customHeight="1">
      <c r="A99" s="37" t="str">
        <f t="shared" si="66"/>
        <v>検歴情報モジュール_項目コメントレコード_結合</v>
      </c>
      <c r="B99" s="67" t="s">
        <v>1441</v>
      </c>
      <c r="C99" s="68"/>
      <c r="D99" s="68"/>
      <c r="E99" s="69"/>
      <c r="F99" s="70" t="s">
        <v>1443</v>
      </c>
      <c r="G99" s="71"/>
      <c r="H99" s="71"/>
      <c r="I99" s="71"/>
      <c r="J99" s="71"/>
      <c r="K99" s="71"/>
      <c r="L99" s="72"/>
      <c r="M99" s="73" t="str">
        <f t="shared" si="68"/>
        <v>ENT_C4_36</v>
      </c>
      <c r="N99" s="74"/>
      <c r="O99" s="74"/>
      <c r="P99" s="74"/>
      <c r="Q99" s="75"/>
      <c r="R99" s="64" t="s">
        <v>1491</v>
      </c>
      <c r="S99" s="65"/>
      <c r="T99" s="65"/>
      <c r="U99" s="65"/>
      <c r="V99" s="65"/>
      <c r="W99" s="65"/>
      <c r="X99" s="65"/>
      <c r="Y99" s="65"/>
      <c r="Z99" s="65"/>
      <c r="AA99" s="65"/>
      <c r="AB99" s="65"/>
      <c r="AC99" s="66"/>
      <c r="AD99" s="60" t="e">
        <f t="shared" ca="1" si="69"/>
        <v>#REF!</v>
      </c>
      <c r="AE99" s="61"/>
      <c r="AF99" s="61"/>
      <c r="AG99" s="61"/>
      <c r="AH99" s="61"/>
      <c r="AI99" s="61"/>
      <c r="AJ99" s="61"/>
      <c r="AK99" s="61"/>
      <c r="AL99" s="58" t="s">
        <v>178</v>
      </c>
      <c r="AM99" s="59"/>
      <c r="AN99" s="59"/>
      <c r="AO99" s="59"/>
      <c r="AP99" s="59"/>
      <c r="AQ99" s="60" t="e">
        <f t="shared" ca="1" si="70"/>
        <v>#REF!</v>
      </c>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2" t="s">
        <v>172</v>
      </c>
      <c r="BP99" s="62"/>
      <c r="BQ99" s="62"/>
      <c r="BR99" s="62"/>
      <c r="BS99" s="63"/>
      <c r="BU99" s="37" t="e">
        <f t="shared" ca="1" si="67"/>
        <v>#REF!</v>
      </c>
    </row>
    <row r="100" spans="1:73" ht="27" customHeight="1">
      <c r="A100" s="37" t="str">
        <f t="shared" si="66"/>
        <v>バイタルサインモジュール_バイタルサイン_結合</v>
      </c>
      <c r="B100" s="67" t="s">
        <v>1441</v>
      </c>
      <c r="C100" s="68"/>
      <c r="D100" s="68"/>
      <c r="E100" s="69"/>
      <c r="F100" s="70" t="s">
        <v>1443</v>
      </c>
      <c r="G100" s="71"/>
      <c r="H100" s="71"/>
      <c r="I100" s="71"/>
      <c r="J100" s="71"/>
      <c r="K100" s="71"/>
      <c r="L100" s="72"/>
      <c r="M100" s="73" t="str">
        <f t="shared" si="68"/>
        <v>ENT_C4_37</v>
      </c>
      <c r="N100" s="74"/>
      <c r="O100" s="74"/>
      <c r="P100" s="74"/>
      <c r="Q100" s="75"/>
      <c r="R100" s="64" t="s">
        <v>406</v>
      </c>
      <c r="S100" s="65"/>
      <c r="T100" s="65"/>
      <c r="U100" s="65"/>
      <c r="V100" s="65"/>
      <c r="W100" s="65"/>
      <c r="X100" s="65"/>
      <c r="Y100" s="65"/>
      <c r="Z100" s="65"/>
      <c r="AA100" s="65"/>
      <c r="AB100" s="65"/>
      <c r="AC100" s="66"/>
      <c r="AD100" s="60" t="str">
        <f t="shared" ca="1" si="69"/>
        <v>merge_mml_vs_vitalsign</v>
      </c>
      <c r="AE100" s="61"/>
      <c r="AF100" s="61"/>
      <c r="AG100" s="61"/>
      <c r="AH100" s="61"/>
      <c r="AI100" s="61"/>
      <c r="AJ100" s="61"/>
      <c r="AK100" s="61"/>
      <c r="AL100" s="58" t="s">
        <v>178</v>
      </c>
      <c r="AM100" s="59"/>
      <c r="AN100" s="59"/>
      <c r="AO100" s="59"/>
      <c r="AP100" s="59"/>
      <c r="AQ100" s="60" t="str">
        <f t="shared" ca="1" si="70"/>
        <v>二次利用DBのバイタルサインモジュール_バイタルサインテーブルについて、バックアップスキーマを含めて結合する。</v>
      </c>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2" t="s">
        <v>172</v>
      </c>
      <c r="BP100" s="62"/>
      <c r="BQ100" s="62"/>
      <c r="BR100" s="62"/>
      <c r="BS100" s="63"/>
      <c r="BU100" s="37" t="str">
        <f t="shared" ca="1" si="67"/>
        <v>select count(*) from milscm4.merge_mml_vs_vitalsign;</v>
      </c>
    </row>
    <row r="101" spans="1:73" ht="27" customHeight="1">
      <c r="A101" s="37" t="str">
        <f t="shared" si="66"/>
        <v>バイタルサインモジュール_記録項目_結合</v>
      </c>
      <c r="B101" s="67" t="s">
        <v>1441</v>
      </c>
      <c r="C101" s="68"/>
      <c r="D101" s="68"/>
      <c r="E101" s="69"/>
      <c r="F101" s="70" t="s">
        <v>1443</v>
      </c>
      <c r="G101" s="71"/>
      <c r="H101" s="71"/>
      <c r="I101" s="71"/>
      <c r="J101" s="71"/>
      <c r="K101" s="71"/>
      <c r="L101" s="72"/>
      <c r="M101" s="73" t="str">
        <f t="shared" si="68"/>
        <v>ENT_C4_38</v>
      </c>
      <c r="N101" s="74"/>
      <c r="O101" s="74"/>
      <c r="P101" s="74"/>
      <c r="Q101" s="75"/>
      <c r="R101" s="64" t="s">
        <v>407</v>
      </c>
      <c r="S101" s="65"/>
      <c r="T101" s="65"/>
      <c r="U101" s="65"/>
      <c r="V101" s="65"/>
      <c r="W101" s="65"/>
      <c r="X101" s="65"/>
      <c r="Y101" s="65"/>
      <c r="Z101" s="65"/>
      <c r="AA101" s="65"/>
      <c r="AB101" s="65"/>
      <c r="AC101" s="66"/>
      <c r="AD101" s="60" t="str">
        <f t="shared" ca="1" si="69"/>
        <v>merge_mml_vs_item</v>
      </c>
      <c r="AE101" s="61"/>
      <c r="AF101" s="61"/>
      <c r="AG101" s="61"/>
      <c r="AH101" s="61"/>
      <c r="AI101" s="61"/>
      <c r="AJ101" s="61"/>
      <c r="AK101" s="61"/>
      <c r="AL101" s="58" t="s">
        <v>178</v>
      </c>
      <c r="AM101" s="59"/>
      <c r="AN101" s="59"/>
      <c r="AO101" s="59"/>
      <c r="AP101" s="59"/>
      <c r="AQ101" s="60" t="str">
        <f t="shared" ca="1" si="70"/>
        <v>二次利用DBのバイタルサインモジュール_記録項目テーブルについて、バックアップスキーマを含めて結合する。</v>
      </c>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2" t="s">
        <v>172</v>
      </c>
      <c r="BP101" s="62"/>
      <c r="BQ101" s="62"/>
      <c r="BR101" s="62"/>
      <c r="BS101" s="63"/>
      <c r="BU101" s="37" t="str">
        <f t="shared" ca="1" si="67"/>
        <v>select count(*) from milscm4.merge_mml_vs_item;</v>
      </c>
    </row>
    <row r="102" spans="1:73" ht="27" customHeight="1">
      <c r="A102" s="37" t="str">
        <f t="shared" si="66"/>
        <v>バイタルサインモジュール_項目コメントレコード_結合</v>
      </c>
      <c r="B102" s="67" t="s">
        <v>1441</v>
      </c>
      <c r="C102" s="68"/>
      <c r="D102" s="68"/>
      <c r="E102" s="69"/>
      <c r="F102" s="70" t="s">
        <v>1443</v>
      </c>
      <c r="G102" s="71"/>
      <c r="H102" s="71"/>
      <c r="I102" s="71"/>
      <c r="J102" s="71"/>
      <c r="K102" s="71"/>
      <c r="L102" s="72"/>
      <c r="M102" s="73" t="str">
        <f t="shared" si="68"/>
        <v>ENT_C4_39</v>
      </c>
      <c r="N102" s="74"/>
      <c r="O102" s="74"/>
      <c r="P102" s="74"/>
      <c r="Q102" s="75"/>
      <c r="R102" s="64" t="s">
        <v>1492</v>
      </c>
      <c r="S102" s="65"/>
      <c r="T102" s="65"/>
      <c r="U102" s="65"/>
      <c r="V102" s="65"/>
      <c r="W102" s="65"/>
      <c r="X102" s="65"/>
      <c r="Y102" s="65"/>
      <c r="Z102" s="65"/>
      <c r="AA102" s="65"/>
      <c r="AB102" s="65"/>
      <c r="AC102" s="66"/>
      <c r="AD102" s="60" t="e">
        <f t="shared" ca="1" si="69"/>
        <v>#REF!</v>
      </c>
      <c r="AE102" s="61"/>
      <c r="AF102" s="61"/>
      <c r="AG102" s="61"/>
      <c r="AH102" s="61"/>
      <c r="AI102" s="61"/>
      <c r="AJ102" s="61"/>
      <c r="AK102" s="61"/>
      <c r="AL102" s="58" t="s">
        <v>178</v>
      </c>
      <c r="AM102" s="59"/>
      <c r="AN102" s="59"/>
      <c r="AO102" s="59"/>
      <c r="AP102" s="59"/>
      <c r="AQ102" s="60" t="e">
        <f t="shared" ca="1" si="70"/>
        <v>#REF!</v>
      </c>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2" t="s">
        <v>172</v>
      </c>
      <c r="BP102" s="62"/>
      <c r="BQ102" s="62"/>
      <c r="BR102" s="62"/>
      <c r="BS102" s="63"/>
      <c r="BU102" s="37" t="e">
        <f t="shared" ca="1" si="67"/>
        <v>#REF!</v>
      </c>
    </row>
    <row r="103" spans="1:73" ht="27" customHeight="1">
      <c r="A103" s="37" t="str">
        <f t="shared" si="66"/>
        <v>体温表モジュール_バイタルサイン_結合</v>
      </c>
      <c r="B103" s="67" t="s">
        <v>1441</v>
      </c>
      <c r="C103" s="68"/>
      <c r="D103" s="68"/>
      <c r="E103" s="69"/>
      <c r="F103" s="70" t="s">
        <v>1443</v>
      </c>
      <c r="G103" s="71"/>
      <c r="H103" s="71"/>
      <c r="I103" s="71"/>
      <c r="J103" s="71"/>
      <c r="K103" s="71"/>
      <c r="L103" s="72"/>
      <c r="M103" s="73" t="str">
        <f t="shared" si="68"/>
        <v>ENT_C4_40</v>
      </c>
      <c r="N103" s="74"/>
      <c r="O103" s="74"/>
      <c r="P103" s="74"/>
      <c r="Q103" s="75"/>
      <c r="R103" s="64" t="s">
        <v>408</v>
      </c>
      <c r="S103" s="65"/>
      <c r="T103" s="65"/>
      <c r="U103" s="65"/>
      <c r="V103" s="65"/>
      <c r="W103" s="65"/>
      <c r="X103" s="65"/>
      <c r="Y103" s="65"/>
      <c r="Z103" s="65"/>
      <c r="AA103" s="65"/>
      <c r="AB103" s="65"/>
      <c r="AC103" s="66"/>
      <c r="AD103" s="60" t="str">
        <f t="shared" ca="1" si="69"/>
        <v>merge_mml_fs_vitalsign</v>
      </c>
      <c r="AE103" s="61"/>
      <c r="AF103" s="61"/>
      <c r="AG103" s="61"/>
      <c r="AH103" s="61"/>
      <c r="AI103" s="61"/>
      <c r="AJ103" s="61"/>
      <c r="AK103" s="61"/>
      <c r="AL103" s="58" t="s">
        <v>178</v>
      </c>
      <c r="AM103" s="59"/>
      <c r="AN103" s="59"/>
      <c r="AO103" s="59"/>
      <c r="AP103" s="59"/>
      <c r="AQ103" s="60" t="str">
        <f t="shared" ca="1" si="70"/>
        <v>二次利用DBの体温表モジュール_バイタルサインテーブルについて、バックアップスキーマを含めて結合する。</v>
      </c>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2" t="s">
        <v>172</v>
      </c>
      <c r="BP103" s="62"/>
      <c r="BQ103" s="62"/>
      <c r="BR103" s="62"/>
      <c r="BS103" s="63"/>
      <c r="BU103" s="37" t="str">
        <f t="shared" ca="1" si="67"/>
        <v>select count(*) from milscm4.merge_mml_fs_vitalsign;</v>
      </c>
    </row>
    <row r="104" spans="1:73" ht="27" customHeight="1">
      <c r="A104" s="37" t="str">
        <f t="shared" si="66"/>
        <v>体温表モジュール_記録項目_結合</v>
      </c>
      <c r="B104" s="67" t="s">
        <v>1441</v>
      </c>
      <c r="C104" s="68"/>
      <c r="D104" s="68"/>
      <c r="E104" s="69"/>
      <c r="F104" s="70" t="s">
        <v>1443</v>
      </c>
      <c r="G104" s="71"/>
      <c r="H104" s="71"/>
      <c r="I104" s="71"/>
      <c r="J104" s="71"/>
      <c r="K104" s="71"/>
      <c r="L104" s="72"/>
      <c r="M104" s="73" t="str">
        <f t="shared" ref="M104" si="71">"ENT_"&amp;RIGHT(B104,2)&amp;"_"&amp;TEXT(ROW(M104)-ROW(M$64)+1,"00")</f>
        <v>ENT_C4_41</v>
      </c>
      <c r="N104" s="74"/>
      <c r="O104" s="74"/>
      <c r="P104" s="74"/>
      <c r="Q104" s="75"/>
      <c r="R104" s="64" t="s">
        <v>409</v>
      </c>
      <c r="S104" s="65"/>
      <c r="T104" s="65"/>
      <c r="U104" s="65"/>
      <c r="V104" s="65"/>
      <c r="W104" s="65"/>
      <c r="X104" s="65"/>
      <c r="Y104" s="65"/>
      <c r="Z104" s="65"/>
      <c r="AA104" s="65"/>
      <c r="AB104" s="65"/>
      <c r="AC104" s="66"/>
      <c r="AD104" s="60" t="str">
        <f t="shared" ref="AD104" ca="1" si="72">INDIRECT(SUBSTITUTE(R104,"_結合","")&amp;"!D8")</f>
        <v>merge_mml_fs_item</v>
      </c>
      <c r="AE104" s="61"/>
      <c r="AF104" s="61"/>
      <c r="AG104" s="61"/>
      <c r="AH104" s="61"/>
      <c r="AI104" s="61"/>
      <c r="AJ104" s="61"/>
      <c r="AK104" s="61"/>
      <c r="AL104" s="58" t="s">
        <v>178</v>
      </c>
      <c r="AM104" s="59"/>
      <c r="AN104" s="59"/>
      <c r="AO104" s="59"/>
      <c r="AP104" s="59"/>
      <c r="AQ104" s="60" t="str">
        <f t="shared" ref="AQ104" ca="1" si="73">INDIRECT(SUBSTITUTE(R104,"_結合","")&amp;"!D9")</f>
        <v>二次利用DBの体温表モジュール_記録項目テーブルについて、バックアップスキーマを含めて結合する。</v>
      </c>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2" t="s">
        <v>172</v>
      </c>
      <c r="BP104" s="62"/>
      <c r="BQ104" s="62"/>
      <c r="BR104" s="62"/>
      <c r="BS104" s="63"/>
      <c r="BU104" s="37" t="str">
        <f t="shared" ca="1" si="67"/>
        <v>select count(*) from milscm4.merge_mml_fs_item;</v>
      </c>
    </row>
    <row r="105" spans="1:73" ht="27" customHeight="1" thickBot="1">
      <c r="A105" s="37">
        <f t="shared" ref="A105" si="74">R105</f>
        <v>0</v>
      </c>
      <c r="B105" s="138" t="s">
        <v>182</v>
      </c>
      <c r="C105" s="139"/>
      <c r="D105" s="139"/>
      <c r="E105" s="140"/>
      <c r="F105" s="141" t="s">
        <v>181</v>
      </c>
      <c r="G105" s="142"/>
      <c r="H105" s="142"/>
      <c r="I105" s="142"/>
      <c r="J105" s="142"/>
      <c r="K105" s="142"/>
      <c r="L105" s="143"/>
      <c r="M105" s="144"/>
      <c r="N105" s="145"/>
      <c r="O105" s="145"/>
      <c r="P105" s="145"/>
      <c r="Q105" s="146"/>
      <c r="R105" s="147"/>
      <c r="S105" s="148"/>
      <c r="T105" s="148"/>
      <c r="U105" s="148"/>
      <c r="V105" s="148"/>
      <c r="W105" s="148"/>
      <c r="X105" s="148"/>
      <c r="Y105" s="148"/>
      <c r="Z105" s="148"/>
      <c r="AA105" s="148"/>
      <c r="AB105" s="148"/>
      <c r="AC105" s="149"/>
      <c r="AD105" s="150"/>
      <c r="AE105" s="151"/>
      <c r="AF105" s="151"/>
      <c r="AG105" s="151"/>
      <c r="AH105" s="151"/>
      <c r="AI105" s="151"/>
      <c r="AJ105" s="151"/>
      <c r="AK105" s="151"/>
      <c r="AL105" s="152"/>
      <c r="AM105" s="153"/>
      <c r="AN105" s="153"/>
      <c r="AO105" s="153"/>
      <c r="AP105" s="153"/>
      <c r="AQ105" s="150"/>
      <c r="AR105" s="151"/>
      <c r="AS105" s="151"/>
      <c r="AT105" s="151"/>
      <c r="AU105" s="151"/>
      <c r="AV105" s="151"/>
      <c r="AW105" s="151"/>
      <c r="AX105" s="151"/>
      <c r="AY105" s="151"/>
      <c r="AZ105" s="151"/>
      <c r="BA105" s="151"/>
      <c r="BB105" s="151"/>
      <c r="BC105" s="151"/>
      <c r="BD105" s="151"/>
      <c r="BE105" s="151"/>
      <c r="BF105" s="151"/>
      <c r="BG105" s="151"/>
      <c r="BH105" s="151"/>
      <c r="BI105" s="151"/>
      <c r="BJ105" s="151"/>
      <c r="BK105" s="151"/>
      <c r="BL105" s="151"/>
      <c r="BM105" s="151"/>
      <c r="BN105" s="151"/>
      <c r="BO105" s="154"/>
      <c r="BP105" s="154"/>
      <c r="BQ105" s="154"/>
      <c r="BR105" s="154"/>
      <c r="BS105" s="155"/>
    </row>
    <row r="109" spans="1:73" ht="13.5" customHeight="1"/>
    <row r="110" spans="1:73" ht="13.5" customHeight="1"/>
    <row r="111" spans="1:73" ht="13.5" customHeight="1"/>
    <row r="112" spans="1:73" ht="13.5" customHeight="1"/>
    <row r="113" ht="13.5" customHeight="1"/>
    <row r="114" ht="13.5" customHeight="1"/>
    <row r="115" ht="13.5" customHeight="1"/>
    <row r="116" ht="13.5" customHeight="1"/>
  </sheetData>
  <autoFilter ref="B4:BS5">
    <filterColumn colId="0" showButton="0"/>
    <filterColumn colId="1" showButton="0"/>
    <filterColumn colId="2" showButton="0"/>
    <filterColumn colId="4" showButton="0"/>
    <filterColumn colId="5" showButton="0"/>
    <filterColumn colId="6" showButton="0"/>
    <filterColumn colId="7" showButton="0"/>
    <filterColumn colId="8" showButton="0"/>
    <filterColumn colId="9"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2" hiddenButton="1" showButton="0"/>
    <filterColumn colId="33" hiddenButton="1" showButton="0"/>
    <filterColumn colId="34" hiddenButton="1"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5" showButton="0"/>
    <filterColumn colId="66" showButton="0"/>
    <filterColumn colId="67" showButton="0"/>
    <filterColumn colId="68" showButton="0"/>
  </autoFilter>
  <mergeCells count="821">
    <mergeCell ref="R73:AC73"/>
    <mergeCell ref="R74:AC74"/>
    <mergeCell ref="R75:AC75"/>
    <mergeCell ref="R76:AC76"/>
    <mergeCell ref="R77:AC77"/>
    <mergeCell ref="R78:AC78"/>
    <mergeCell ref="B103:E103"/>
    <mergeCell ref="F103:L103"/>
    <mergeCell ref="M103:Q103"/>
    <mergeCell ref="B101:E101"/>
    <mergeCell ref="F101:L101"/>
    <mergeCell ref="M101:Q101"/>
    <mergeCell ref="B99:E99"/>
    <mergeCell ref="F99:L99"/>
    <mergeCell ref="M99:Q99"/>
    <mergeCell ref="B97:E97"/>
    <mergeCell ref="F97:L97"/>
    <mergeCell ref="M97:Q97"/>
    <mergeCell ref="B95:E95"/>
    <mergeCell ref="F95:L95"/>
    <mergeCell ref="M95:Q95"/>
    <mergeCell ref="B93:E93"/>
    <mergeCell ref="F93:L93"/>
    <mergeCell ref="M93:Q93"/>
    <mergeCell ref="AD103:AK103"/>
    <mergeCell ref="AL103:AP103"/>
    <mergeCell ref="AQ103:BN103"/>
    <mergeCell ref="BO103:BS103"/>
    <mergeCell ref="B104:E104"/>
    <mergeCell ref="F104:L104"/>
    <mergeCell ref="M104:Q104"/>
    <mergeCell ref="AD104:AK104"/>
    <mergeCell ref="AL104:AP104"/>
    <mergeCell ref="AQ104:BN104"/>
    <mergeCell ref="BO104:BS104"/>
    <mergeCell ref="R103:AC103"/>
    <mergeCell ref="R104:AC104"/>
    <mergeCell ref="AD101:AK101"/>
    <mergeCell ref="AL101:AP101"/>
    <mergeCell ref="AQ101:BN101"/>
    <mergeCell ref="BO101:BS101"/>
    <mergeCell ref="B102:E102"/>
    <mergeCell ref="F102:L102"/>
    <mergeCell ref="M102:Q102"/>
    <mergeCell ref="AD102:AK102"/>
    <mergeCell ref="AL102:AP102"/>
    <mergeCell ref="AQ102:BN102"/>
    <mergeCell ref="BO102:BS102"/>
    <mergeCell ref="R101:AC101"/>
    <mergeCell ref="R102:AC102"/>
    <mergeCell ref="AD99:AK99"/>
    <mergeCell ref="AL99:AP99"/>
    <mergeCell ref="AQ99:BN99"/>
    <mergeCell ref="BO99:BS99"/>
    <mergeCell ref="B100:E100"/>
    <mergeCell ref="F100:L100"/>
    <mergeCell ref="M100:Q100"/>
    <mergeCell ref="AD100:AK100"/>
    <mergeCell ref="AL100:AP100"/>
    <mergeCell ref="AQ100:BN100"/>
    <mergeCell ref="BO100:BS100"/>
    <mergeCell ref="R99:AC99"/>
    <mergeCell ref="R100:AC100"/>
    <mergeCell ref="AD97:AK97"/>
    <mergeCell ref="AL97:AP97"/>
    <mergeCell ref="AQ97:BN97"/>
    <mergeCell ref="BO97:BS97"/>
    <mergeCell ref="B98:E98"/>
    <mergeCell ref="F98:L98"/>
    <mergeCell ref="M98:Q98"/>
    <mergeCell ref="AD98:AK98"/>
    <mergeCell ref="AL98:AP98"/>
    <mergeCell ref="AQ98:BN98"/>
    <mergeCell ref="BO98:BS98"/>
    <mergeCell ref="R97:AC97"/>
    <mergeCell ref="R98:AC98"/>
    <mergeCell ref="AD95:AK95"/>
    <mergeCell ref="AL95:AP95"/>
    <mergeCell ref="AQ95:BN95"/>
    <mergeCell ref="BO95:BS95"/>
    <mergeCell ref="B96:E96"/>
    <mergeCell ref="F96:L96"/>
    <mergeCell ref="M96:Q96"/>
    <mergeCell ref="AD96:AK96"/>
    <mergeCell ref="AL96:AP96"/>
    <mergeCell ref="AQ96:BN96"/>
    <mergeCell ref="BO96:BS96"/>
    <mergeCell ref="R95:AC95"/>
    <mergeCell ref="R96:AC96"/>
    <mergeCell ref="AD93:AK93"/>
    <mergeCell ref="AL93:AP93"/>
    <mergeCell ref="AQ93:BN93"/>
    <mergeCell ref="BO93:BS93"/>
    <mergeCell ref="B94:E94"/>
    <mergeCell ref="F94:L94"/>
    <mergeCell ref="M94:Q94"/>
    <mergeCell ref="AD94:AK94"/>
    <mergeCell ref="AL94:AP94"/>
    <mergeCell ref="AQ94:BN94"/>
    <mergeCell ref="BO94:BS94"/>
    <mergeCell ref="R93:AC93"/>
    <mergeCell ref="R94:AC94"/>
    <mergeCell ref="B91:E91"/>
    <mergeCell ref="F91:L91"/>
    <mergeCell ref="M91:Q91"/>
    <mergeCell ref="AD91:AK91"/>
    <mergeCell ref="AL91:AP91"/>
    <mergeCell ref="AQ91:BN91"/>
    <mergeCell ref="BO91:BS91"/>
    <mergeCell ref="B92:E92"/>
    <mergeCell ref="F92:L92"/>
    <mergeCell ref="M92:Q92"/>
    <mergeCell ref="AD92:AK92"/>
    <mergeCell ref="AL92:AP92"/>
    <mergeCell ref="AQ92:BN92"/>
    <mergeCell ref="BO92:BS92"/>
    <mergeCell ref="R91:AC91"/>
    <mergeCell ref="R92:AC92"/>
    <mergeCell ref="B89:E89"/>
    <mergeCell ref="F89:L89"/>
    <mergeCell ref="M89:Q89"/>
    <mergeCell ref="AD89:AK89"/>
    <mergeCell ref="AL89:AP89"/>
    <mergeCell ref="AQ89:BN89"/>
    <mergeCell ref="BO89:BS89"/>
    <mergeCell ref="B90:E90"/>
    <mergeCell ref="F90:L90"/>
    <mergeCell ref="M90:Q90"/>
    <mergeCell ref="AD90:AK90"/>
    <mergeCell ref="AL90:AP90"/>
    <mergeCell ref="AQ90:BN90"/>
    <mergeCell ref="BO90:BS90"/>
    <mergeCell ref="R89:AC89"/>
    <mergeCell ref="R90:AC90"/>
    <mergeCell ref="B87:E87"/>
    <mergeCell ref="F87:L87"/>
    <mergeCell ref="M87:Q87"/>
    <mergeCell ref="AD87:AK87"/>
    <mergeCell ref="AL87:AP87"/>
    <mergeCell ref="AQ87:BN87"/>
    <mergeCell ref="BO87:BS87"/>
    <mergeCell ref="B88:E88"/>
    <mergeCell ref="F88:L88"/>
    <mergeCell ref="M88:Q88"/>
    <mergeCell ref="AD88:AK88"/>
    <mergeCell ref="AL88:AP88"/>
    <mergeCell ref="AQ88:BN88"/>
    <mergeCell ref="BO88:BS88"/>
    <mergeCell ref="R87:AC87"/>
    <mergeCell ref="R88:AC88"/>
    <mergeCell ref="B85:E85"/>
    <mergeCell ref="F85:L85"/>
    <mergeCell ref="M85:Q85"/>
    <mergeCell ref="AD85:AK85"/>
    <mergeCell ref="AL85:AP85"/>
    <mergeCell ref="AQ85:BN85"/>
    <mergeCell ref="BO85:BS85"/>
    <mergeCell ref="B86:E86"/>
    <mergeCell ref="F86:L86"/>
    <mergeCell ref="M86:Q86"/>
    <mergeCell ref="AD86:AK86"/>
    <mergeCell ref="AL86:AP86"/>
    <mergeCell ref="AQ86:BN86"/>
    <mergeCell ref="BO86:BS86"/>
    <mergeCell ref="R85:AC85"/>
    <mergeCell ref="R86:AC86"/>
    <mergeCell ref="B83:E83"/>
    <mergeCell ref="F83:L83"/>
    <mergeCell ref="M83:Q83"/>
    <mergeCell ref="AD83:AK83"/>
    <mergeCell ref="AL83:AP83"/>
    <mergeCell ref="AQ83:BN83"/>
    <mergeCell ref="BO83:BS83"/>
    <mergeCell ref="B84:E84"/>
    <mergeCell ref="F84:L84"/>
    <mergeCell ref="M84:Q84"/>
    <mergeCell ref="AD84:AK84"/>
    <mergeCell ref="AL84:AP84"/>
    <mergeCell ref="AQ84:BN84"/>
    <mergeCell ref="BO84:BS84"/>
    <mergeCell ref="R83:AC83"/>
    <mergeCell ref="R84:AC84"/>
    <mergeCell ref="B81:E81"/>
    <mergeCell ref="F81:L81"/>
    <mergeCell ref="M81:Q81"/>
    <mergeCell ref="AD81:AK81"/>
    <mergeCell ref="AL81:AP81"/>
    <mergeCell ref="AQ81:BN81"/>
    <mergeCell ref="BO81:BS81"/>
    <mergeCell ref="B82:E82"/>
    <mergeCell ref="F82:L82"/>
    <mergeCell ref="M82:Q82"/>
    <mergeCell ref="AD82:AK82"/>
    <mergeCell ref="AL82:AP82"/>
    <mergeCell ref="AQ82:BN82"/>
    <mergeCell ref="BO82:BS82"/>
    <mergeCell ref="R81:AC81"/>
    <mergeCell ref="R82:AC82"/>
    <mergeCell ref="B79:E79"/>
    <mergeCell ref="F79:L79"/>
    <mergeCell ref="M79:Q79"/>
    <mergeCell ref="AD79:AK79"/>
    <mergeCell ref="AL79:AP79"/>
    <mergeCell ref="AQ79:BN79"/>
    <mergeCell ref="BO79:BS79"/>
    <mergeCell ref="B80:E80"/>
    <mergeCell ref="F80:L80"/>
    <mergeCell ref="M80:Q80"/>
    <mergeCell ref="AD80:AK80"/>
    <mergeCell ref="AL80:AP80"/>
    <mergeCell ref="AQ80:BN80"/>
    <mergeCell ref="BO80:BS80"/>
    <mergeCell ref="R79:AC79"/>
    <mergeCell ref="R80:AC80"/>
    <mergeCell ref="B77:E77"/>
    <mergeCell ref="F77:L77"/>
    <mergeCell ref="M77:Q77"/>
    <mergeCell ref="AD77:AK77"/>
    <mergeCell ref="AL77:AP77"/>
    <mergeCell ref="AQ77:BN77"/>
    <mergeCell ref="BO77:BS77"/>
    <mergeCell ref="B78:E78"/>
    <mergeCell ref="F78:L78"/>
    <mergeCell ref="M78:Q78"/>
    <mergeCell ref="AD78:AK78"/>
    <mergeCell ref="AL78:AP78"/>
    <mergeCell ref="AQ78:BN78"/>
    <mergeCell ref="BO78:BS78"/>
    <mergeCell ref="B75:E75"/>
    <mergeCell ref="F75:L75"/>
    <mergeCell ref="M75:Q75"/>
    <mergeCell ref="AD75:AK75"/>
    <mergeCell ref="AL75:AP75"/>
    <mergeCell ref="AQ75:BN75"/>
    <mergeCell ref="BO75:BS75"/>
    <mergeCell ref="B76:E76"/>
    <mergeCell ref="F76:L76"/>
    <mergeCell ref="M76:Q76"/>
    <mergeCell ref="AD76:AK76"/>
    <mergeCell ref="AL76:AP76"/>
    <mergeCell ref="AQ76:BN76"/>
    <mergeCell ref="BO76:BS76"/>
    <mergeCell ref="B53:E53"/>
    <mergeCell ref="F53:L53"/>
    <mergeCell ref="M53:Q53"/>
    <mergeCell ref="AD53:AK53"/>
    <mergeCell ref="AL53:AP53"/>
    <mergeCell ref="AQ53:BN53"/>
    <mergeCell ref="BO53:BS53"/>
    <mergeCell ref="B56:E56"/>
    <mergeCell ref="F56:L56"/>
    <mergeCell ref="M56:Q56"/>
    <mergeCell ref="AD56:AK56"/>
    <mergeCell ref="AL56:AP56"/>
    <mergeCell ref="AQ56:BN56"/>
    <mergeCell ref="BO56:BS56"/>
    <mergeCell ref="R53:AC53"/>
    <mergeCell ref="R54:AC54"/>
    <mergeCell ref="R55:AC55"/>
    <mergeCell ref="R56:AC56"/>
    <mergeCell ref="B54:E54"/>
    <mergeCell ref="F54:L54"/>
    <mergeCell ref="M54:Q54"/>
    <mergeCell ref="AD54:AK54"/>
    <mergeCell ref="AL54:AP54"/>
    <mergeCell ref="AQ54:BN54"/>
    <mergeCell ref="B61:E61"/>
    <mergeCell ref="F61:L61"/>
    <mergeCell ref="M61:Q61"/>
    <mergeCell ref="AD61:AK61"/>
    <mergeCell ref="AL61:AP61"/>
    <mergeCell ref="AQ61:BN61"/>
    <mergeCell ref="BO61:BS61"/>
    <mergeCell ref="B62:E62"/>
    <mergeCell ref="F62:L62"/>
    <mergeCell ref="M62:Q62"/>
    <mergeCell ref="AD62:AK62"/>
    <mergeCell ref="AL62:AP62"/>
    <mergeCell ref="AQ62:BN62"/>
    <mergeCell ref="BO62:BS62"/>
    <mergeCell ref="R61:AC61"/>
    <mergeCell ref="R62:AC62"/>
    <mergeCell ref="B59:E59"/>
    <mergeCell ref="F59:L59"/>
    <mergeCell ref="M59:Q59"/>
    <mergeCell ref="AD59:AK59"/>
    <mergeCell ref="AL59:AP59"/>
    <mergeCell ref="AQ59:BN59"/>
    <mergeCell ref="BO59:BS59"/>
    <mergeCell ref="B60:E60"/>
    <mergeCell ref="F60:L60"/>
    <mergeCell ref="M60:Q60"/>
    <mergeCell ref="AD60:AK60"/>
    <mergeCell ref="AL60:AP60"/>
    <mergeCell ref="AQ60:BN60"/>
    <mergeCell ref="BO60:BS60"/>
    <mergeCell ref="R59:AC59"/>
    <mergeCell ref="R60:AC60"/>
    <mergeCell ref="B58:E58"/>
    <mergeCell ref="F58:L58"/>
    <mergeCell ref="M58:Q58"/>
    <mergeCell ref="AD58:AK58"/>
    <mergeCell ref="AL58:AP58"/>
    <mergeCell ref="AQ58:BN58"/>
    <mergeCell ref="BO58:BS58"/>
    <mergeCell ref="R57:AC57"/>
    <mergeCell ref="R58:AC58"/>
    <mergeCell ref="B51:E51"/>
    <mergeCell ref="F51:L51"/>
    <mergeCell ref="M51:Q51"/>
    <mergeCell ref="AD51:AK51"/>
    <mergeCell ref="AL51:AP51"/>
    <mergeCell ref="AQ51:BN51"/>
    <mergeCell ref="BO51:BS51"/>
    <mergeCell ref="B57:E57"/>
    <mergeCell ref="F57:L57"/>
    <mergeCell ref="M57:Q57"/>
    <mergeCell ref="AD57:AK57"/>
    <mergeCell ref="AL57:AP57"/>
    <mergeCell ref="AQ57:BN57"/>
    <mergeCell ref="BO57:BS57"/>
    <mergeCell ref="BO54:BS54"/>
    <mergeCell ref="B55:E55"/>
    <mergeCell ref="F55:L55"/>
    <mergeCell ref="M55:Q55"/>
    <mergeCell ref="AD55:AK55"/>
    <mergeCell ref="AL55:AP55"/>
    <mergeCell ref="AQ55:BN55"/>
    <mergeCell ref="BO55:BS55"/>
    <mergeCell ref="B52:E52"/>
    <mergeCell ref="F52:L52"/>
    <mergeCell ref="B49:E49"/>
    <mergeCell ref="F49:L49"/>
    <mergeCell ref="M49:Q49"/>
    <mergeCell ref="AD49:AK49"/>
    <mergeCell ref="AL49:AP49"/>
    <mergeCell ref="AQ49:BN49"/>
    <mergeCell ref="BO49:BS49"/>
    <mergeCell ref="B50:E50"/>
    <mergeCell ref="F50:L50"/>
    <mergeCell ref="M50:Q50"/>
    <mergeCell ref="AD50:AK50"/>
    <mergeCell ref="AL50:AP50"/>
    <mergeCell ref="AQ50:BN50"/>
    <mergeCell ref="BO50:BS50"/>
    <mergeCell ref="R49:AC49"/>
    <mergeCell ref="R50:AC50"/>
    <mergeCell ref="AQ47:BN47"/>
    <mergeCell ref="BO47:BS47"/>
    <mergeCell ref="B48:E48"/>
    <mergeCell ref="F48:L48"/>
    <mergeCell ref="M48:Q48"/>
    <mergeCell ref="AD48:AK48"/>
    <mergeCell ref="AL48:AP48"/>
    <mergeCell ref="AQ48:BN48"/>
    <mergeCell ref="BO48:BS48"/>
    <mergeCell ref="R47:AC47"/>
    <mergeCell ref="R48:AC48"/>
    <mergeCell ref="B45:E45"/>
    <mergeCell ref="F45:L45"/>
    <mergeCell ref="M45:Q45"/>
    <mergeCell ref="AD45:AK45"/>
    <mergeCell ref="AL45:AP45"/>
    <mergeCell ref="AQ45:BN45"/>
    <mergeCell ref="BO45:BS45"/>
    <mergeCell ref="B46:E46"/>
    <mergeCell ref="F46:L46"/>
    <mergeCell ref="M46:Q46"/>
    <mergeCell ref="AD46:AK46"/>
    <mergeCell ref="AL46:AP46"/>
    <mergeCell ref="AQ46:BN46"/>
    <mergeCell ref="BO46:BS46"/>
    <mergeCell ref="R45:AC45"/>
    <mergeCell ref="B35:E35"/>
    <mergeCell ref="F35:L35"/>
    <mergeCell ref="M35:Q35"/>
    <mergeCell ref="AD35:AK35"/>
    <mergeCell ref="B44:E44"/>
    <mergeCell ref="F44:L44"/>
    <mergeCell ref="M44:Q44"/>
    <mergeCell ref="AD44:AK44"/>
    <mergeCell ref="AL44:AP44"/>
    <mergeCell ref="R44:AC44"/>
    <mergeCell ref="B36:E36"/>
    <mergeCell ref="F36:L36"/>
    <mergeCell ref="M36:Q36"/>
    <mergeCell ref="AD36:AK36"/>
    <mergeCell ref="AL36:AP36"/>
    <mergeCell ref="B39:E39"/>
    <mergeCell ref="F38:L38"/>
    <mergeCell ref="M38:Q38"/>
    <mergeCell ref="R38:AC38"/>
    <mergeCell ref="AD38:AK38"/>
    <mergeCell ref="AL38:AP38"/>
    <mergeCell ref="B41:E41"/>
    <mergeCell ref="B40:E40"/>
    <mergeCell ref="AD40:AK40"/>
    <mergeCell ref="AQ36:BN36"/>
    <mergeCell ref="BO36:BS36"/>
    <mergeCell ref="B37:E37"/>
    <mergeCell ref="F37:L37"/>
    <mergeCell ref="M37:Q37"/>
    <mergeCell ref="AD37:AK37"/>
    <mergeCell ref="AL37:AP37"/>
    <mergeCell ref="AQ37:BN37"/>
    <mergeCell ref="BO37:BS37"/>
    <mergeCell ref="R36:AC36"/>
    <mergeCell ref="R37:AC37"/>
    <mergeCell ref="B33:E33"/>
    <mergeCell ref="F33:L33"/>
    <mergeCell ref="M33:Q33"/>
    <mergeCell ref="AD33:AK33"/>
    <mergeCell ref="AL33:AP33"/>
    <mergeCell ref="AQ33:BN33"/>
    <mergeCell ref="BO33:BS33"/>
    <mergeCell ref="B34:E34"/>
    <mergeCell ref="F34:L34"/>
    <mergeCell ref="M34:Q34"/>
    <mergeCell ref="AD34:AK34"/>
    <mergeCell ref="AL34:AP34"/>
    <mergeCell ref="AQ34:BN34"/>
    <mergeCell ref="BO34:BS34"/>
    <mergeCell ref="R33:AC33"/>
    <mergeCell ref="R34:AC34"/>
    <mergeCell ref="B31:E31"/>
    <mergeCell ref="F31:L31"/>
    <mergeCell ref="M31:Q31"/>
    <mergeCell ref="AD31:AK31"/>
    <mergeCell ref="AL31:AP31"/>
    <mergeCell ref="AQ31:BN31"/>
    <mergeCell ref="BO31:BS31"/>
    <mergeCell ref="B32:E32"/>
    <mergeCell ref="F32:L32"/>
    <mergeCell ref="M32:Q32"/>
    <mergeCell ref="AD32:AK32"/>
    <mergeCell ref="AL32:AP32"/>
    <mergeCell ref="AQ32:BN32"/>
    <mergeCell ref="BO32:BS32"/>
    <mergeCell ref="R31:AC31"/>
    <mergeCell ref="R32:AC32"/>
    <mergeCell ref="R28:AC28"/>
    <mergeCell ref="B29:E29"/>
    <mergeCell ref="F29:L29"/>
    <mergeCell ref="M29:Q29"/>
    <mergeCell ref="AD29:AK29"/>
    <mergeCell ref="AL29:AP29"/>
    <mergeCell ref="AQ29:BN29"/>
    <mergeCell ref="BO29:BS29"/>
    <mergeCell ref="B30:E30"/>
    <mergeCell ref="F30:L30"/>
    <mergeCell ref="M30:Q30"/>
    <mergeCell ref="AD30:AK30"/>
    <mergeCell ref="AL30:AP30"/>
    <mergeCell ref="AQ30:BN30"/>
    <mergeCell ref="BO30:BS30"/>
    <mergeCell ref="R29:AC29"/>
    <mergeCell ref="R30:AC30"/>
    <mergeCell ref="AQ21:BN21"/>
    <mergeCell ref="B23:E23"/>
    <mergeCell ref="B19:E19"/>
    <mergeCell ref="F19:L19"/>
    <mergeCell ref="M19:Q19"/>
    <mergeCell ref="B27:E27"/>
    <mergeCell ref="F27:L27"/>
    <mergeCell ref="M27:Q27"/>
    <mergeCell ref="AD27:AK27"/>
    <mergeCell ref="AL27:AP27"/>
    <mergeCell ref="AQ27:BN27"/>
    <mergeCell ref="B24:E24"/>
    <mergeCell ref="F24:L24"/>
    <mergeCell ref="M24:Q24"/>
    <mergeCell ref="AD24:AK24"/>
    <mergeCell ref="AL24:AP24"/>
    <mergeCell ref="AQ24:BN24"/>
    <mergeCell ref="AL19:AP19"/>
    <mergeCell ref="R20:AC20"/>
    <mergeCell ref="AD20:AK20"/>
    <mergeCell ref="AL20:AP20"/>
    <mergeCell ref="R27:AC27"/>
    <mergeCell ref="BO24:BS24"/>
    <mergeCell ref="AQ22:BN22"/>
    <mergeCell ref="BO22:BS22"/>
    <mergeCell ref="R24:AC24"/>
    <mergeCell ref="AQ23:BN23"/>
    <mergeCell ref="B17:E17"/>
    <mergeCell ref="F17:L17"/>
    <mergeCell ref="M17:Q17"/>
    <mergeCell ref="R17:AC17"/>
    <mergeCell ref="AD17:AK17"/>
    <mergeCell ref="AL17:AP17"/>
    <mergeCell ref="AQ17:BN17"/>
    <mergeCell ref="BO17:BS17"/>
    <mergeCell ref="B18:E18"/>
    <mergeCell ref="F18:L18"/>
    <mergeCell ref="M18:Q18"/>
    <mergeCell ref="R18:AC18"/>
    <mergeCell ref="AD18:AK18"/>
    <mergeCell ref="AL18:AP18"/>
    <mergeCell ref="AQ18:BN18"/>
    <mergeCell ref="BO18:BS18"/>
    <mergeCell ref="B20:E20"/>
    <mergeCell ref="R19:AC19"/>
    <mergeCell ref="AD19:AK19"/>
    <mergeCell ref="B15:E15"/>
    <mergeCell ref="F15:L15"/>
    <mergeCell ref="M15:Q15"/>
    <mergeCell ref="R15:AC15"/>
    <mergeCell ref="AD15:AK15"/>
    <mergeCell ref="AL15:AP15"/>
    <mergeCell ref="AQ15:BN15"/>
    <mergeCell ref="BO15:BS15"/>
    <mergeCell ref="B16:E16"/>
    <mergeCell ref="F16:L16"/>
    <mergeCell ref="M16:Q16"/>
    <mergeCell ref="R16:AC16"/>
    <mergeCell ref="AD16:AK16"/>
    <mergeCell ref="AL16:AP16"/>
    <mergeCell ref="AQ16:BN16"/>
    <mergeCell ref="BO16:BS16"/>
    <mergeCell ref="R13:AC13"/>
    <mergeCell ref="AD13:AK13"/>
    <mergeCell ref="AL13:AP13"/>
    <mergeCell ref="AQ13:BN13"/>
    <mergeCell ref="BO13:BS13"/>
    <mergeCell ref="B14:E14"/>
    <mergeCell ref="F14:L14"/>
    <mergeCell ref="M14:Q14"/>
    <mergeCell ref="R14:AC14"/>
    <mergeCell ref="AD14:AK14"/>
    <mergeCell ref="AL14:AP14"/>
    <mergeCell ref="AQ14:BN14"/>
    <mergeCell ref="BO14:BS14"/>
    <mergeCell ref="B13:E13"/>
    <mergeCell ref="F13:L13"/>
    <mergeCell ref="M13:Q13"/>
    <mergeCell ref="AQ11:BN11"/>
    <mergeCell ref="BO11:BS11"/>
    <mergeCell ref="B12:E12"/>
    <mergeCell ref="F12:L12"/>
    <mergeCell ref="M12:Q12"/>
    <mergeCell ref="R12:AC12"/>
    <mergeCell ref="AD12:AK12"/>
    <mergeCell ref="AL12:AP12"/>
    <mergeCell ref="AQ12:BN12"/>
    <mergeCell ref="BO12:BS12"/>
    <mergeCell ref="B105:E105"/>
    <mergeCell ref="F105:L105"/>
    <mergeCell ref="M105:Q105"/>
    <mergeCell ref="R105:AC105"/>
    <mergeCell ref="AD105:AK105"/>
    <mergeCell ref="AL105:AP105"/>
    <mergeCell ref="AQ105:BN105"/>
    <mergeCell ref="BO105:BS105"/>
    <mergeCell ref="BO72:BS72"/>
    <mergeCell ref="B72:E72"/>
    <mergeCell ref="F72:L72"/>
    <mergeCell ref="M72:Q72"/>
    <mergeCell ref="AD72:AK72"/>
    <mergeCell ref="AQ72:BN72"/>
    <mergeCell ref="AL73:AP73"/>
    <mergeCell ref="AQ73:BN73"/>
    <mergeCell ref="BO73:BS73"/>
    <mergeCell ref="B74:E74"/>
    <mergeCell ref="F74:L74"/>
    <mergeCell ref="M74:Q74"/>
    <mergeCell ref="AD74:AK74"/>
    <mergeCell ref="AL74:AP74"/>
    <mergeCell ref="AQ74:BN74"/>
    <mergeCell ref="BO74:BS74"/>
    <mergeCell ref="B70:E70"/>
    <mergeCell ref="F70:L70"/>
    <mergeCell ref="M70:Q70"/>
    <mergeCell ref="M65:Q65"/>
    <mergeCell ref="R46:AC46"/>
    <mergeCell ref="AD65:AK65"/>
    <mergeCell ref="AL65:AP65"/>
    <mergeCell ref="BO70:BS70"/>
    <mergeCell ref="B71:E71"/>
    <mergeCell ref="F71:L71"/>
    <mergeCell ref="M71:Q71"/>
    <mergeCell ref="R52:AC52"/>
    <mergeCell ref="AD71:AK71"/>
    <mergeCell ref="AL71:AP71"/>
    <mergeCell ref="AQ71:BN71"/>
    <mergeCell ref="AD66:AK66"/>
    <mergeCell ref="AL66:AP66"/>
    <mergeCell ref="AQ66:BN66"/>
    <mergeCell ref="BO66:BS66"/>
    <mergeCell ref="BO68:BS68"/>
    <mergeCell ref="B47:E47"/>
    <mergeCell ref="F47:L47"/>
    <mergeCell ref="M47:Q47"/>
    <mergeCell ref="AD47:AK47"/>
    <mergeCell ref="F4:L5"/>
    <mergeCell ref="BI1:BN1"/>
    <mergeCell ref="M2:AD2"/>
    <mergeCell ref="AE2:AP2"/>
    <mergeCell ref="AQ2:AV2"/>
    <mergeCell ref="AW2:BB2"/>
    <mergeCell ref="BC2:BH2"/>
    <mergeCell ref="BI2:BN2"/>
    <mergeCell ref="BO6:BS6"/>
    <mergeCell ref="M4:Q5"/>
    <mergeCell ref="R4:AC5"/>
    <mergeCell ref="AD4:AK5"/>
    <mergeCell ref="AL4:AP5"/>
    <mergeCell ref="BO4:BS5"/>
    <mergeCell ref="B1:L2"/>
    <mergeCell ref="M1:AD1"/>
    <mergeCell ref="AE1:AP1"/>
    <mergeCell ref="AQ1:AV1"/>
    <mergeCell ref="AW1:BB1"/>
    <mergeCell ref="BC1:BH1"/>
    <mergeCell ref="AQ4:BN5"/>
    <mergeCell ref="B6:E6"/>
    <mergeCell ref="F6:L6"/>
    <mergeCell ref="B4:E5"/>
    <mergeCell ref="B7:E7"/>
    <mergeCell ref="F7:L7"/>
    <mergeCell ref="M7:Q7"/>
    <mergeCell ref="R7:AC7"/>
    <mergeCell ref="AD7:AK7"/>
    <mergeCell ref="AL7:AP7"/>
    <mergeCell ref="M21:Q21"/>
    <mergeCell ref="R21:AC21"/>
    <mergeCell ref="B22:E22"/>
    <mergeCell ref="B21:E21"/>
    <mergeCell ref="F21:L21"/>
    <mergeCell ref="AD21:AK21"/>
    <mergeCell ref="AL21:AP21"/>
    <mergeCell ref="B8:E8"/>
    <mergeCell ref="F8:L8"/>
    <mergeCell ref="M8:Q8"/>
    <mergeCell ref="R8:AC8"/>
    <mergeCell ref="AD8:AK8"/>
    <mergeCell ref="AL8:AP8"/>
    <mergeCell ref="F22:L22"/>
    <mergeCell ref="M22:Q22"/>
    <mergeCell ref="R22:AC22"/>
    <mergeCell ref="AD22:AK22"/>
    <mergeCell ref="AL22:AP22"/>
    <mergeCell ref="BO38:BS38"/>
    <mergeCell ref="B25:E25"/>
    <mergeCell ref="F25:L25"/>
    <mergeCell ref="M25:Q25"/>
    <mergeCell ref="AD25:AK25"/>
    <mergeCell ref="AL25:AP25"/>
    <mergeCell ref="AQ25:BN25"/>
    <mergeCell ref="BO25:BS25"/>
    <mergeCell ref="B26:E26"/>
    <mergeCell ref="F26:L26"/>
    <mergeCell ref="M26:Q26"/>
    <mergeCell ref="AD26:AK26"/>
    <mergeCell ref="AL26:AP26"/>
    <mergeCell ref="AQ26:BN26"/>
    <mergeCell ref="BO26:BS26"/>
    <mergeCell ref="B38:E38"/>
    <mergeCell ref="BO27:BS27"/>
    <mergeCell ref="B28:E28"/>
    <mergeCell ref="F28:L28"/>
    <mergeCell ref="M28:Q28"/>
    <mergeCell ref="AD28:AK28"/>
    <mergeCell ref="AL28:AP28"/>
    <mergeCell ref="AQ28:BN28"/>
    <mergeCell ref="BO28:BS28"/>
    <mergeCell ref="B9:E9"/>
    <mergeCell ref="F9:L9"/>
    <mergeCell ref="B10:E10"/>
    <mergeCell ref="F10:L10"/>
    <mergeCell ref="M10:Q10"/>
    <mergeCell ref="R10:AC10"/>
    <mergeCell ref="AD10:AK10"/>
    <mergeCell ref="AL10:AP10"/>
    <mergeCell ref="B11:E11"/>
    <mergeCell ref="F11:L11"/>
    <mergeCell ref="M11:Q11"/>
    <mergeCell ref="R11:AC11"/>
    <mergeCell ref="AD11:AK11"/>
    <mergeCell ref="AL11:AP11"/>
    <mergeCell ref="AQ7:BN7"/>
    <mergeCell ref="M6:Q6"/>
    <mergeCell ref="R6:AC6"/>
    <mergeCell ref="AD6:AK6"/>
    <mergeCell ref="AL6:AP6"/>
    <mergeCell ref="AQ6:BN6"/>
    <mergeCell ref="F20:L20"/>
    <mergeCell ref="M20:Q20"/>
    <mergeCell ref="BO21:BS21"/>
    <mergeCell ref="BO8:BS8"/>
    <mergeCell ref="BO7:BS7"/>
    <mergeCell ref="BO20:BS20"/>
    <mergeCell ref="BO19:BS19"/>
    <mergeCell ref="AQ19:BN19"/>
    <mergeCell ref="AQ8:BN8"/>
    <mergeCell ref="AQ20:BN20"/>
    <mergeCell ref="M9:Q9"/>
    <mergeCell ref="R9:AC9"/>
    <mergeCell ref="AD9:AK9"/>
    <mergeCell ref="AL9:AP9"/>
    <mergeCell ref="AQ9:BN9"/>
    <mergeCell ref="BO9:BS9"/>
    <mergeCell ref="AQ10:BN10"/>
    <mergeCell ref="BO10:BS10"/>
    <mergeCell ref="BO23:BS23"/>
    <mergeCell ref="BO42:BS42"/>
    <mergeCell ref="F23:L23"/>
    <mergeCell ref="M23:Q23"/>
    <mergeCell ref="R23:AC23"/>
    <mergeCell ref="AD23:AK23"/>
    <mergeCell ref="AL23:AP23"/>
    <mergeCell ref="AL35:AP35"/>
    <mergeCell ref="AQ35:BN35"/>
    <mergeCell ref="BO35:BS35"/>
    <mergeCell ref="R25:AC25"/>
    <mergeCell ref="R26:AC26"/>
    <mergeCell ref="R35:AC35"/>
    <mergeCell ref="F41:L41"/>
    <mergeCell ref="M41:Q41"/>
    <mergeCell ref="R41:AC41"/>
    <mergeCell ref="AD41:AK41"/>
    <mergeCell ref="AL41:AP41"/>
    <mergeCell ref="AQ41:BN41"/>
    <mergeCell ref="BO41:BS41"/>
    <mergeCell ref="F40:L40"/>
    <mergeCell ref="M40:Q40"/>
    <mergeCell ref="R40:AC40"/>
    <mergeCell ref="AQ38:BN38"/>
    <mergeCell ref="AL40:AP40"/>
    <mergeCell ref="AQ40:BN40"/>
    <mergeCell ref="BO40:BS40"/>
    <mergeCell ref="AL63:AP63"/>
    <mergeCell ref="AQ63:BN63"/>
    <mergeCell ref="BO63:BS63"/>
    <mergeCell ref="F39:L39"/>
    <mergeCell ref="M39:Q39"/>
    <mergeCell ref="R39:AC39"/>
    <mergeCell ref="AD39:AK39"/>
    <mergeCell ref="AL39:AP39"/>
    <mergeCell ref="AQ39:BN39"/>
    <mergeCell ref="BO39:BS39"/>
    <mergeCell ref="BO43:BS43"/>
    <mergeCell ref="R63:AC63"/>
    <mergeCell ref="AQ44:BN44"/>
    <mergeCell ref="BO44:BS44"/>
    <mergeCell ref="M52:Q52"/>
    <mergeCell ref="AD52:AK52"/>
    <mergeCell ref="AL52:AP52"/>
    <mergeCell ref="AQ52:BN52"/>
    <mergeCell ref="BO52:BS52"/>
    <mergeCell ref="R51:AC51"/>
    <mergeCell ref="AL47:AP47"/>
    <mergeCell ref="B42:E42"/>
    <mergeCell ref="F42:L42"/>
    <mergeCell ref="M42:Q42"/>
    <mergeCell ref="R42:AC42"/>
    <mergeCell ref="AD42:AK42"/>
    <mergeCell ref="AL42:AP42"/>
    <mergeCell ref="AQ42:BN42"/>
    <mergeCell ref="B43:E43"/>
    <mergeCell ref="F43:L43"/>
    <mergeCell ref="M43:Q43"/>
    <mergeCell ref="R43:AC43"/>
    <mergeCell ref="AD43:AK43"/>
    <mergeCell ref="AL43:AP43"/>
    <mergeCell ref="AQ43:BN43"/>
    <mergeCell ref="B63:E63"/>
    <mergeCell ref="F63:L63"/>
    <mergeCell ref="M63:Q63"/>
    <mergeCell ref="AD63:AK63"/>
    <mergeCell ref="B73:E73"/>
    <mergeCell ref="F73:L73"/>
    <mergeCell ref="M73:Q73"/>
    <mergeCell ref="AD73:AK73"/>
    <mergeCell ref="B64:E64"/>
    <mergeCell ref="F64:L64"/>
    <mergeCell ref="M64:Q64"/>
    <mergeCell ref="AD64:AK64"/>
    <mergeCell ref="B69:E69"/>
    <mergeCell ref="F69:L69"/>
    <mergeCell ref="M69:Q69"/>
    <mergeCell ref="AD69:AK69"/>
    <mergeCell ref="B68:E68"/>
    <mergeCell ref="F68:L68"/>
    <mergeCell ref="M68:Q68"/>
    <mergeCell ref="B67:E67"/>
    <mergeCell ref="F67:L67"/>
    <mergeCell ref="M67:Q67"/>
    <mergeCell ref="AD67:AK67"/>
    <mergeCell ref="R70:AC70"/>
    <mergeCell ref="AL64:AP64"/>
    <mergeCell ref="AQ64:BN64"/>
    <mergeCell ref="BO64:BS64"/>
    <mergeCell ref="B65:E65"/>
    <mergeCell ref="F65:L65"/>
    <mergeCell ref="AQ65:BN65"/>
    <mergeCell ref="BO65:BS65"/>
    <mergeCell ref="B66:E66"/>
    <mergeCell ref="F66:L66"/>
    <mergeCell ref="M66:Q66"/>
    <mergeCell ref="R64:AC64"/>
    <mergeCell ref="R65:AC65"/>
    <mergeCell ref="R66:AC66"/>
    <mergeCell ref="AL72:AP72"/>
    <mergeCell ref="AL69:AP69"/>
    <mergeCell ref="AQ69:BN69"/>
    <mergeCell ref="BO69:BS69"/>
    <mergeCell ref="R67:AC67"/>
    <mergeCell ref="R68:AC68"/>
    <mergeCell ref="R69:AC69"/>
    <mergeCell ref="AL67:AP67"/>
    <mergeCell ref="AQ67:BN67"/>
    <mergeCell ref="BO67:BS67"/>
    <mergeCell ref="AD68:AK68"/>
    <mergeCell ref="AL68:AP68"/>
    <mergeCell ref="AQ68:BN68"/>
    <mergeCell ref="AD70:AK70"/>
    <mergeCell ref="AL70:AP70"/>
    <mergeCell ref="AQ70:BN70"/>
    <mergeCell ref="R71:AC71"/>
    <mergeCell ref="R72:AC72"/>
    <mergeCell ref="BO71:BS71"/>
  </mergeCells>
  <phoneticPr fontId="8"/>
  <hyperlinks>
    <hyperlink ref="R8:AC8" location="DPC調査データ_外来EF統合ファイル!A1" display="DPC調査データ_外来EF統合ファイル_結合"/>
    <hyperlink ref="R19:AC19" location="DPC調査データ_様式1!A1" display="DPC調査データ_様式1_結合"/>
    <hyperlink ref="R20:AC20" location="医科レセプト_医療機関情報レコード!A1" display="医科レセプト_医療機関情報レコード_結合"/>
    <hyperlink ref="R23:AC23" location="医科レセプト_医薬品レコード!A1" display="医科レセプト_医薬品レコード_結合"/>
    <hyperlink ref="R21:AC21" location="医科レセプト_レセプト共通レコード!A1" display="医科レセプト_レセプト共通レコード_結合"/>
    <hyperlink ref="R22:AC22" location="医科レセプト_診療行為レコード!A1" display="医科レセプト_診療行為レコード_結合"/>
    <hyperlink ref="R39:AC39" location="DPCレセプト_レセプト共通レコード!A1" display="DPCレセプト_レセプト共通レコード_結合"/>
    <hyperlink ref="R41:AC41" location="DPCレセプト_傷病名レコード!A1" display="DPCレセプト_傷病名レコード_結合"/>
    <hyperlink ref="R40:AC40" location="DPCレセプト_傷病レコード!A1" display="DPCレセプト_傷病レコード_結合"/>
    <hyperlink ref="R42:AC42" location="DPCレセプト_診療行為レコード!A1" display="DPCレセプト_診療行為レコード_結合"/>
    <hyperlink ref="R43:AC43" location="DPCレセプト_医薬品レコード!A1" display="DPCレセプト_医薬品レコード_結合"/>
    <hyperlink ref="R63:AC63" location="DPCレセプト_臓器提供者レセプト情報レコード!A1" display="DPCレセプト_臓器提供者レセプト情報レコード_結合"/>
    <hyperlink ref="R64:AC64" location="患者情報モジュール_患者情報!A1" display="患者情報モジュール_患者情報_結合"/>
    <hyperlink ref="R67:AC67" location="診断履歴情報モジュール_診断病名レコード!A1" display="診断履歴情報モジュール_診断病名レコード_結合"/>
    <hyperlink ref="R65:AC65" location="診断履歴情報モジュール_診断履歴情報レコード!A1" display="診断履歴情報モジュール_診断履歴情報レコード_結合"/>
    <hyperlink ref="R66:AC66" location="診断履歴情報モジュール_診断履歴情報レコード!A1" display="診断履歴情報モジュール_診断履歴情報レコード_結合"/>
    <hyperlink ref="R69:AC69" location="経過記録情報モジュール_経過記録情報レコード!A1" display="経過記録情報モジュール_経過記録情報レコード_結合"/>
    <hyperlink ref="R68:AC68" location="診断履歴情報モジュール_診断分類レコード!A1" display="診断履歴情報モジュール_診断分類レコード_結合"/>
    <hyperlink ref="R70:AC70" location="経過記録情報モジュール_プロブレムレコード!A1" display="経過記録情報モジュール_プロブレムレコード_結合"/>
    <hyperlink ref="R72:AC72" location="バイタルサインモジュール_記録項目!A1" display="バイタルサインモジュール_記録項目_結合"/>
    <hyperlink ref="R71:AC71" location="経過記録情報モジュール_身体所見レコード!A1" display="経過記録情報モジュール_身体所見レコード_結合"/>
    <hyperlink ref="R74:AC74" location="体温表モジュール_記録項目!A1" display="体温表モジュール_記録項目_結合"/>
    <hyperlink ref="R73:AC73" location="体温表モジュール_バイタルサイン!A1" display="体温表モジュール_バイタルサイン_結合"/>
    <hyperlink ref="R6:AC6" location="DPC調査データ_Dファイル!A1" display="DPC調査データ_Dファイル_結合"/>
    <hyperlink ref="R7:AC7" location="DPC調査データ_入院EF統合ファイル!A1" display="DPC調査データ_入院EF統合ファイル_結合"/>
    <hyperlink ref="R9:AC9" location="DPC調査データ_Hファイル!A1" display="DPC調査データ_Hファイル_結合"/>
    <hyperlink ref="R11:AC11" location="DPC調査データ_外来EF統合ファイル!A1" display="DPC調査データ_外来EF統合ファイル_結合"/>
    <hyperlink ref="R12:AC12" location="DPC調査データ_様式1_診断情報_併存症!A1" display="DPC調査データ_様式1_診断情報/併存症_結合"/>
    <hyperlink ref="R10:AC10" location="DPC調査データ_様式1!A1" display="DPC調査データ_様式1_結合"/>
    <hyperlink ref="R14:AC14" location="DPC調査データ_外来EF統合ファイル!A1" display="DPC調査データ_外来EF統合ファイル_結合"/>
    <hyperlink ref="R13:AC13" location="DPC調査データ_様式1_診断情報_続発症!A1" display="DPC調査データ_様式1_診断情報/続発症_結合"/>
    <hyperlink ref="R15:AC15" location="DPC調査データ_外来EF統合ファイル!A1" display="DPC調査データ_外来EF統合ファイル_結合"/>
    <hyperlink ref="R17:AC17" location="DPC調査データ_外来EF統合ファイル!A1" display="DPC調査データ_外来EF統合ファイル_結合"/>
    <hyperlink ref="R18:AC18" location="DPC調査データ_外来EF統合ファイル!A1" display="DPC調査データ_外来EF統合ファイル_結合"/>
    <hyperlink ref="R16:AC16" location="DPC調査データ_様式1!A1" display="DPC調査データ_様式1_結合"/>
    <hyperlink ref="R26:AC26" location="医科レセプト_診療行為レコード!A1" display="医科レセプト_診療行為レコード_結合"/>
    <hyperlink ref="R24:AC24" location="医科レセプト_傷病名レコード!A1" display="医科レセプト_傷病名レコード_結合"/>
    <hyperlink ref="R25:AC25" location="医科レセプト_傷病名レコード!A1" display="医科レセプト_傷病名レコード_結合"/>
    <hyperlink ref="R29:AC29" location="医科レセプト_医薬品レコード!A1" display="医科レセプト_医薬品レコード_結合"/>
    <hyperlink ref="R27:AC27" location="医科レセプト_診療行為レコード_算定日情報!A1" display="医科レセプト_診療行為レコード_算定日情報_結合"/>
    <hyperlink ref="R28:AC28" location="医科レセプト_医薬品レコード!A1" display="医科レセプト_医薬品レコード_結合"/>
    <hyperlink ref="R32:AC32" location="医科レセプト_医薬品レコード!A1" display="医科レセプト_医薬品レコード_結合"/>
    <hyperlink ref="R30:AC30" location="医科レセプト_傷病名レコード!A1" display="医科レセプト_傷病名レコード_結合"/>
    <hyperlink ref="R31:AC31" location="医科レセプト_診療行為レコード!A1" display="医科レセプト_診療行為レコード_結合"/>
    <hyperlink ref="R34:AC34" location="医科レセプト_医薬品レコード!A1" display="医科レセプト_医薬品レコード_結合"/>
    <hyperlink ref="R33:AC33" location="医科レセプト_診療行為レコード!A1" display="医科レセプト_診療行為レコード_結合"/>
    <hyperlink ref="R37:AC37" location="医科レセプト_医薬品レコード!A1" display="医科レセプト_医薬品レコード_結合"/>
    <hyperlink ref="R35:AC35" location="医科レセプト_臓器提供者レセプト情報レコード!A1" display="医科レセプト_臓器提供者レセプト情報レコード_結合"/>
    <hyperlink ref="R36:AC36" location="医科レセプト_診療行為レコード!A1" display="医科レセプト_診療行為レコード_結合"/>
    <hyperlink ref="R44:AC44" location="DPCレセプト_診断群分類レコード!A1" display="DPCレセプト_診断群分類レコード_結合"/>
    <hyperlink ref="R46:AC46" location="DPCレセプト_傷病レコード!A1" display="DPCレセプト_傷病レコード_結合"/>
    <hyperlink ref="R45:AC45" location="DPCレセプト_診断群分類レコード!A1" display="DPCレセプト_診断群分類レコード_結合"/>
    <hyperlink ref="R47:AC47" location="DPCレセプト_傷病名レコード!A1" display="DPCレセプト_傷病名レコード_結合"/>
    <hyperlink ref="R48:AC48" location="DPCレセプト_医薬品レコード!A1" display="DPCレセプト_医薬品レコード_結合"/>
    <hyperlink ref="R50:AC50" location="DPCレセプト_傷病名レコード!A1" display="DPCレセプト_傷病名レコード_結合"/>
    <hyperlink ref="R49:AC49" location="DPCレセプト_傷病レコード!A1" display="DPCレセプト_傷病レコード_結合"/>
    <hyperlink ref="R51:AC51" location="DPCレセプト_診療行為レコード!A1" display="DPCレセプト_診療行為レコード_結合"/>
    <hyperlink ref="R57:AC57" location="DPCレセプト_医薬品レコード!A1" display="DPCレセプト_医薬品レコード_結合"/>
    <hyperlink ref="R58:AC58" location="DPCレセプト_診断群分類レコード!A1" display="DPCレセプト_診断群分類レコード_結合"/>
    <hyperlink ref="R60:AC60" location="DPCレセプト_傷病名レコード!A1" display="DPCレセプト_傷病名レコード_結合"/>
    <hyperlink ref="R59:AC59" location="DPCレセプト_傷病レコード!A1" display="DPCレセプト_傷病レコード_結合"/>
    <hyperlink ref="R61:AC61" location="DPCレセプト_臓器提供者レセプト情報レコード!A1" display="DPCレセプト_臓器提供者レセプト情報レコード_結合"/>
    <hyperlink ref="R62:AC62" location="DPCレセプト_医薬品レコード!A1" display="DPCレセプト_医薬品レコード_結合"/>
    <hyperlink ref="R52:AC52" location="DPCレセプト_診断群分類レコード!A1" display="DPCレセプト_診断群分類レコード_結合"/>
    <hyperlink ref="R54:AC54" location="DPCレセプト_医薬品レコード_算定日情報!A1" display="DPCレセプト_診療行為レコード_算定日情報_結合"/>
    <hyperlink ref="R53:AC53" location="DPCレセプト_診療行為レコード!A1" display="DPCレセプト_診療行為レコード_結合"/>
    <hyperlink ref="R55:AC55" location="DPCレセプト_医薬品レコード!A1" display="DPCレセプト_医薬品レコード_結合"/>
    <hyperlink ref="R56:AC56" location="DPCレセプト_医薬品レコード_算定日情報!A1" display="DPCレセプト_医薬品レコード_算定日情報_結合"/>
    <hyperlink ref="R38:AC38" location="DPCレセプト_医療機関情報レコード!A1" display="DPCレセプト_医療機関情報レコード_結合"/>
    <hyperlink ref="R77:AC77" location="診断履歴情報モジュール_診断分類レコード!A1" display="診断履歴情報モジュール_診断分類レコード_結合"/>
    <hyperlink ref="R75:AC75" location="診断履歴情報モジュール_診断履歴情報レコード!A1" display="診断履歴情報モジュール_診断履歴情報レコード_結合"/>
    <hyperlink ref="R76:AC76" location="診断履歴情報モジュール_診断病名レコード!A1" display="診断履歴情報モジュール_診断病名レコード_結合"/>
    <hyperlink ref="R79:AC79" location="検歴情報モジュール_検歴検体材料!A1" display="検歴情報モジュール_検歴検体材料_結合"/>
    <hyperlink ref="R78:AC78" location="経過記録情報モジュール_アセスメントレコード!A1" display="経過記録情報モジュール_アセスメントレコード_結合"/>
    <hyperlink ref="R80:AC80" location="検歴情報モジュール_検歴項目情報!A1" display="検歴情報モジュール_検歴項目情報_結合"/>
    <hyperlink ref="R82:AC82" location="バイタルサインモジュール_記録項目!A1" display="バイタルサインモジュール_記録項目_結合"/>
    <hyperlink ref="R81:AC81" location="バイタルサインモジュール_バイタルサイン!A1" display="バイタルサインモジュール_バイタルサイン_結合"/>
    <hyperlink ref="R84:AC84" location="体温表モジュール_記録項目!A1" display="体温表モジュール_記録項目_結合"/>
    <hyperlink ref="R83:AC83" location="体温表モジュール_バイタルサイン!A1" display="体温表モジュール_バイタルサイン_結合"/>
    <hyperlink ref="R87:AC87" location="臨床サマリーモジュール_外来受診レコード!A1" display="臨床サマリーモジュール_外来受診レコード_結合"/>
    <hyperlink ref="R85:AC85" location="経過記録情報モジュール_外部参照レコード!A1" display="経過記録情報モジュール_外部参照レコード_結合"/>
    <hyperlink ref="R86:AC86" location="臨床サマリーモジュール_臨床サマリー情報レコード!A1" display="臨床サマリーモジュール_臨床サマリー情報レコード_結合"/>
    <hyperlink ref="R89:AC89" location="検歴情報モジュール_検歴検体材料!A1" display="検歴情報モジュール_検歴検体材料_結合"/>
    <hyperlink ref="R88:AC88" location="臨床サマリーモジュール_入院レコード!A1" display="臨床サマリーモジュール_入院レコード_結合"/>
    <hyperlink ref="R90:AC90" location="検歴情報モジュール_検歴項目情報!A1" display="検歴情報モジュール_検歴項目情報_結合"/>
    <hyperlink ref="R92:AC92" location="臨床サマリーモジュール_経過記録レコード!A1" display="臨床サマリーモジュール_経過記録レコード_結合"/>
    <hyperlink ref="R91:AC91" location="バイタルサインモジュール_バイタルサイン!A1" display="バイタルサインモジュール_バイタルサイン_結合"/>
    <hyperlink ref="R94:AC94" location="検歴情報モジュール_検歴情報!A1" display="検歴情報モジュール_検歴情報_結合"/>
    <hyperlink ref="R93:AC93" location="臨床サマリーモジュール_検査結果レコード!A1" display="臨床サマリーモジュール_検査結果レコード_結合"/>
    <hyperlink ref="R97:AC97" location="診断履歴情報モジュール_診断分類レコード!A1" display="診断履歴情報モジュール_診断分類レコード_結合"/>
    <hyperlink ref="R95:AC95" location="診断履歴情報モジュール_診断履歴情報レコード!A1" display="診断履歴情報モジュール_診断履歴情報レコード_結合"/>
    <hyperlink ref="R96:AC96" location="検歴情報モジュール_検歴検体材料!A1" display="検歴情報モジュール_検歴検体材料_結合"/>
    <hyperlink ref="R99:AC99" location="検歴情報モジュール_検歴検体材料!A1" display="検歴情報モジュール_検歴検体材料_結合"/>
    <hyperlink ref="R98:AC98" location="検歴情報モジュール_検歴項目情報!A1" display="検歴情報モジュール_検歴項目情報_結合"/>
    <hyperlink ref="R100:AC100" location="バイタルサインモジュール_バイタルサイン!A1" display="バイタルサインモジュール_バイタルサイン_結合"/>
    <hyperlink ref="R102:AC102" location="バイタルサインモジュール_記録項目!A1" display="バイタルサインモジュール_記録項目_結合"/>
    <hyperlink ref="R101:AC101" location="バイタルサインモジュール_記録項目!A1" display="バイタルサインモジュール_記録項目_結合"/>
    <hyperlink ref="R103:AC103" location="体温表モジュール_バイタルサイン!A1" display="体温表モジュール_バイタルサイン_結合"/>
    <hyperlink ref="R104:AC104" location="体温表モジュール_記録項目!A1" display="体温表モジュール_記録項目_結合"/>
  </hyperlinks>
  <pageMargins left="0.39370078740157483" right="0.23622047244094491" top="0.59055118110236227" bottom="0.39370078740157483" header="0.19685039370078741" footer="0.19685039370078741"/>
  <pageSetup paperSize="9" scale="77" fitToHeight="0" orientation="landscape" horizontalDpi="300" verticalDpi="300" r:id="rId1"/>
  <headerFooter alignWithMargins="0">
    <oddFooter>&amp;C&amp;P/&amp;N</oddFoot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P39"/>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milscm4.merge_mml_rd_register</v>
      </c>
    </row>
    <row r="3" spans="1:42" ht="18" thickBot="1">
      <c r="B3" s="9"/>
      <c r="C3" s="9"/>
      <c r="D3" s="9"/>
      <c r="E3" s="9"/>
      <c r="F3" s="9"/>
      <c r="G3" s="9"/>
      <c r="H3" s="9"/>
      <c r="I3" s="9"/>
      <c r="J3" s="9"/>
      <c r="K3" s="9"/>
      <c r="L3" s="9"/>
      <c r="M3" s="10"/>
      <c r="N3" s="9"/>
      <c r="Q3" s="6" t="str">
        <f>"ADD CONSTRAINT "&amp;D$8&amp;"_pkey"</f>
        <v>ADD CONSTRAINT merge_mml_rd_register_pkey</v>
      </c>
    </row>
    <row r="4" spans="1:42">
      <c r="B4" s="177" t="s">
        <v>133</v>
      </c>
      <c r="C4" s="178"/>
      <c r="D4" s="179" t="str">
        <f>VLOOKUP(D7,エンティティ一覧!A1:'エンティティ一覧'!AQ10060,13,FALSE)</f>
        <v>ENT_C4_03</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1183</v>
      </c>
    </row>
    <row r="7" spans="1:42">
      <c r="B7" s="161" t="s">
        <v>114</v>
      </c>
      <c r="C7" s="162"/>
      <c r="D7" s="163" t="s">
        <v>1185</v>
      </c>
      <c r="E7" s="164"/>
      <c r="F7" s="164"/>
      <c r="G7" s="164"/>
      <c r="H7" s="164"/>
      <c r="I7" s="164"/>
      <c r="J7" s="164"/>
      <c r="K7" s="164"/>
      <c r="L7" s="164"/>
      <c r="M7" s="165"/>
      <c r="T7" s="6" t="s">
        <v>1202</v>
      </c>
    </row>
    <row r="8" spans="1:42">
      <c r="B8" s="161" t="s">
        <v>115</v>
      </c>
      <c r="C8" s="162"/>
      <c r="D8" s="163" t="s">
        <v>1186</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二次利用DBの診断履歴情報モジュール_診断履歴情報レコードテーブルについて、バックアップスキーマを含めて結合する。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milscm4.merge_mml_rd_register OWNER TO pgappl11;</v>
      </c>
    </row>
    <row r="10" spans="1:42">
      <c r="B10" s="11"/>
      <c r="C10" s="11"/>
      <c r="D10" s="9"/>
      <c r="E10" s="9"/>
      <c r="F10" s="9"/>
      <c r="G10" s="9"/>
      <c r="H10" s="9"/>
      <c r="I10" s="9"/>
      <c r="J10" s="9"/>
      <c r="K10" s="9"/>
      <c r="L10" s="9"/>
      <c r="M10" s="10"/>
      <c r="N10" s="9"/>
      <c r="P10" s="6" t="str">
        <f>"GRANT ALL ON TABLE milscm4."&amp;D$8&amp;" TO pgappl11;"</f>
        <v>GRANT ALL ON TABLE milscm4.merge_mml_rd_register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milscm4.merge_mml_rd_register</v>
      </c>
      <c r="AF12" s="156" t="s">
        <v>480</v>
      </c>
      <c r="AG12" s="156"/>
      <c r="AH12" s="156"/>
      <c r="AJ12" s="6" t="str">
        <f>"INSERT INTO milscm4."&amp;$D$8</f>
        <v>INSERT INTO milscm4.merge_mml_rd_register</v>
      </c>
      <c r="AO12" s="6" t="str">
        <f>"INSERT INTO milscm4."&amp;$D$8</f>
        <v>INSERT INTO milscm4.merge_mml_rd_register</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5" si="0">IF(L14="○","NOT NULL","")</f>
        <v>NOT NULL</v>
      </c>
      <c r="W14" s="6" t="str">
        <f t="shared" ref="W14:W25" si="1">"-- "&amp;C14</f>
        <v>-- 取込年月</v>
      </c>
      <c r="X14" s="6"/>
      <c r="AF14" s="42"/>
      <c r="AG14" s="42"/>
      <c r="AH14" s="42"/>
      <c r="AK14" s="22" t="str">
        <f t="shared" ref="AK14:AK17" si="2">IF(CHOOSE(MATCH(AK$11,$AF$11:$AH$11,0),$AF14,$AG14,$AH14)="〇",IF($B14&lt;&gt;1,",Null","Null"),IF($B14&lt;&gt;1,","&amp;$D14,$D14))</f>
        <v>torikomi_ym</v>
      </c>
      <c r="AP14" s="22" t="str">
        <f t="shared" ref="AP14:AP25" si="3">IF(CHOOSE(MATCH(AP$11,$AF$11:$AH$11,0),$AF14,$AG14,$AH14)="〇",IF($B14&lt;&gt;1,",Null","Null"),IF($B14&lt;&gt;1,","&amp;"d."&amp;$D14,"d."&amp;$D14))</f>
        <v>d.torikomi_ym</v>
      </c>
    </row>
    <row r="15" spans="1:42" s="22" customFormat="1">
      <c r="A15" s="6"/>
      <c r="B15" s="14">
        <f t="shared" ref="B15:B24" si="4">ROW()-13</f>
        <v>2</v>
      </c>
      <c r="C15" s="15" t="s">
        <v>162</v>
      </c>
      <c r="D15" s="15" t="s">
        <v>136</v>
      </c>
      <c r="E15" s="17"/>
      <c r="F15" s="16" t="s">
        <v>129</v>
      </c>
      <c r="G15" s="17">
        <v>10</v>
      </c>
      <c r="H15" s="17" t="str">
        <f t="shared" ref="H15:H25" si="5">IF(F15="フラグ","boolean",IF(F15="文字列","text",IF(F15="整数","integer",IF(F15="実数","numeric",""))))</f>
        <v>integer</v>
      </c>
      <c r="I15" s="17">
        <f t="shared" ref="I15:I25" si="6">IF(H15="boolean",1,IF(H15="text",IF(G15&lt;=126,1+(G15*3),4+(G15*3)),IF(H15="integer",4,IF(H15="numeric",3+CEILING(G15/4*2,2),0))))</f>
        <v>4</v>
      </c>
      <c r="J15" s="18"/>
      <c r="K15" s="21"/>
      <c r="L15" s="19"/>
      <c r="M15" s="20" t="s">
        <v>1127</v>
      </c>
      <c r="P15" s="6"/>
      <c r="Q15" s="6"/>
      <c r="R15" s="6"/>
      <c r="S15" s="6" t="str">
        <f t="shared" ref="S15:S25" si="7">IF(B15&lt;&gt;1,","&amp;D15,D15)</f>
        <v>,mil_karute_id</v>
      </c>
      <c r="T15" s="6" t="str">
        <f t="shared" ref="T15:T25" si="8">UPPER(H15)</f>
        <v>INTEGER</v>
      </c>
      <c r="U15" s="6" t="str">
        <f t="shared" ref="U15:U25" si="9">IF(K15&lt;&gt;"","default "&amp;IF(H15="text","'"&amp;K15&amp;"'",K15),"")</f>
        <v/>
      </c>
      <c r="V15" s="6" t="str">
        <f t="shared" si="0"/>
        <v/>
      </c>
      <c r="W15" s="6" t="str">
        <f t="shared" si="1"/>
        <v>-- 千年カルテID</v>
      </c>
      <c r="X15" s="6"/>
      <c r="AF15" s="42"/>
      <c r="AG15" s="42"/>
      <c r="AH15" s="42"/>
      <c r="AK15" s="22" t="str">
        <f t="shared" si="2"/>
        <v>,mil_karute_id</v>
      </c>
      <c r="AP15" s="22" t="str">
        <f t="shared" si="3"/>
        <v>,d.mil_karute_id</v>
      </c>
    </row>
    <row r="16" spans="1:42" s="22" customFormat="1" ht="87">
      <c r="A16" s="6"/>
      <c r="B16" s="14">
        <f t="shared" si="4"/>
        <v>3</v>
      </c>
      <c r="C16" s="25" t="s">
        <v>161</v>
      </c>
      <c r="D16" s="25" t="s">
        <v>138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42"/>
      <c r="AG16" s="42"/>
      <c r="AH16" s="42"/>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42"/>
      <c r="AG17" s="42"/>
      <c r="AH17" s="42"/>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42"/>
      <c r="AG18" s="42"/>
      <c r="AH18" s="42"/>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42"/>
      <c r="AG19" s="42"/>
      <c r="AH19" s="42"/>
      <c r="AK19" s="22" t="str">
        <f t="shared" ref="AK19:AK25"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42"/>
      <c r="AG20" s="42"/>
      <c r="AH20" s="42"/>
      <c r="AK20" s="22" t="str">
        <f t="shared" si="10"/>
        <v>,uid</v>
      </c>
      <c r="AP20" s="22" t="str">
        <f t="shared" si="3"/>
        <v>,d.uid</v>
      </c>
    </row>
    <row r="21" spans="1:42" s="22" customFormat="1" ht="34.799999999999997">
      <c r="A21" s="6"/>
      <c r="B21" s="14">
        <f t="shared" si="4"/>
        <v>8</v>
      </c>
      <c r="C21" s="15" t="s">
        <v>1188</v>
      </c>
      <c r="D21" s="15" t="s">
        <v>1189</v>
      </c>
      <c r="E21" s="17" t="s">
        <v>137</v>
      </c>
      <c r="F21" s="16" t="s">
        <v>129</v>
      </c>
      <c r="G21" s="17">
        <v>10</v>
      </c>
      <c r="H21" s="17" t="str">
        <f t="shared" si="5"/>
        <v>integer</v>
      </c>
      <c r="I21" s="17">
        <f t="shared" si="6"/>
        <v>4</v>
      </c>
      <c r="J21" s="18"/>
      <c r="K21" s="21"/>
      <c r="L21" s="19" t="s">
        <v>137</v>
      </c>
      <c r="M21" s="20" t="s">
        <v>1190</v>
      </c>
      <c r="P21" s="6"/>
      <c r="Q21" s="6"/>
      <c r="R21" s="6"/>
      <c r="S21" s="6" t="str">
        <f t="shared" si="7"/>
        <v>,shindan_seq</v>
      </c>
      <c r="T21" s="6" t="str">
        <f t="shared" si="8"/>
        <v>INTEGER</v>
      </c>
      <c r="U21" s="6" t="str">
        <f t="shared" si="9"/>
        <v/>
      </c>
      <c r="V21" s="6" t="str">
        <f t="shared" si="0"/>
        <v>NOT NULL</v>
      </c>
      <c r="W21" s="6" t="str">
        <f t="shared" si="1"/>
        <v>-- 診断SEQ</v>
      </c>
      <c r="X21" s="6"/>
      <c r="AF21" s="42"/>
      <c r="AG21" s="42"/>
      <c r="AH21" s="42"/>
      <c r="AK21" s="22" t="str">
        <f t="shared" si="10"/>
        <v>,shindan_seq</v>
      </c>
      <c r="AP21" s="22" t="str">
        <f t="shared" si="3"/>
        <v>,d.shindan_seq</v>
      </c>
    </row>
    <row r="22" spans="1:42" s="22" customFormat="1">
      <c r="A22" s="6"/>
      <c r="B22" s="14">
        <f>ROW()-13</f>
        <v>9</v>
      </c>
      <c r="C22" s="25" t="s">
        <v>1191</v>
      </c>
      <c r="D22" s="25" t="s">
        <v>2018</v>
      </c>
      <c r="E22" s="16"/>
      <c r="F22" s="16" t="s">
        <v>183</v>
      </c>
      <c r="G22" s="16">
        <v>8</v>
      </c>
      <c r="H22" s="17" t="str">
        <f t="shared" si="5"/>
        <v>text</v>
      </c>
      <c r="I22" s="17">
        <f t="shared" si="6"/>
        <v>25</v>
      </c>
      <c r="J22" s="26"/>
      <c r="K22" s="27"/>
      <c r="L22" s="28"/>
      <c r="M22" s="29" t="s">
        <v>1192</v>
      </c>
      <c r="P22" s="6"/>
      <c r="Q22" s="6"/>
      <c r="R22" s="6"/>
      <c r="S22" s="6" t="str">
        <f t="shared" si="7"/>
        <v>,shikkan_start_ymd</v>
      </c>
      <c r="T22" s="6" t="str">
        <f t="shared" si="8"/>
        <v>TEXT</v>
      </c>
      <c r="U22" s="6" t="str">
        <f t="shared" si="9"/>
        <v/>
      </c>
      <c r="V22" s="6" t="str">
        <f t="shared" si="0"/>
        <v/>
      </c>
      <c r="W22" s="6" t="str">
        <f t="shared" si="1"/>
        <v>-- 疾患開始日</v>
      </c>
      <c r="X22" s="6"/>
      <c r="AF22" s="42"/>
      <c r="AG22" s="42"/>
      <c r="AH22" s="42"/>
      <c r="AK22" s="22" t="str">
        <f t="shared" si="10"/>
        <v>,shikkan_start_ymd</v>
      </c>
      <c r="AP22" s="22" t="str">
        <f t="shared" si="3"/>
        <v>,d.shikkan_start_ymd</v>
      </c>
    </row>
    <row r="23" spans="1:42" s="22" customFormat="1">
      <c r="A23" s="6"/>
      <c r="B23" s="14">
        <f t="shared" si="4"/>
        <v>10</v>
      </c>
      <c r="C23" s="15" t="s">
        <v>1193</v>
      </c>
      <c r="D23" s="15" t="s">
        <v>1194</v>
      </c>
      <c r="E23" s="17"/>
      <c r="F23" s="16" t="s">
        <v>183</v>
      </c>
      <c r="G23" s="17">
        <v>8</v>
      </c>
      <c r="H23" s="17" t="str">
        <f t="shared" si="5"/>
        <v>text</v>
      </c>
      <c r="I23" s="17">
        <f t="shared" si="6"/>
        <v>25</v>
      </c>
      <c r="J23" s="18"/>
      <c r="K23" s="21"/>
      <c r="L23" s="19"/>
      <c r="M23" s="20" t="s">
        <v>1195</v>
      </c>
      <c r="P23" s="6"/>
      <c r="Q23" s="6"/>
      <c r="R23" s="6"/>
      <c r="S23" s="6" t="str">
        <f t="shared" si="7"/>
        <v>,shikkan_end_ymd</v>
      </c>
      <c r="T23" s="6" t="str">
        <f t="shared" si="8"/>
        <v>TEXT</v>
      </c>
      <c r="U23" s="6" t="str">
        <f t="shared" si="9"/>
        <v/>
      </c>
      <c r="V23" s="6" t="str">
        <f t="shared" si="0"/>
        <v/>
      </c>
      <c r="W23" s="6" t="str">
        <f t="shared" si="1"/>
        <v>-- 疾患終了日</v>
      </c>
      <c r="X23" s="6"/>
      <c r="AF23" s="42"/>
      <c r="AG23" s="42"/>
      <c r="AH23" s="42"/>
      <c r="AK23" s="22" t="str">
        <f t="shared" si="10"/>
        <v>,shikkan_end_ymd</v>
      </c>
      <c r="AP23" s="22" t="str">
        <f t="shared" si="3"/>
        <v>,d.shikkan_end_ymd</v>
      </c>
    </row>
    <row r="24" spans="1:42" s="22" customFormat="1">
      <c r="A24" s="6"/>
      <c r="B24" s="14">
        <f t="shared" si="4"/>
        <v>11</v>
      </c>
      <c r="C24" s="25" t="s">
        <v>1196</v>
      </c>
      <c r="D24" s="25" t="s">
        <v>1197</v>
      </c>
      <c r="E24" s="16"/>
      <c r="F24" s="16" t="s">
        <v>183</v>
      </c>
      <c r="G24" s="16">
        <v>15</v>
      </c>
      <c r="H24" s="17" t="str">
        <f t="shared" si="5"/>
        <v>text</v>
      </c>
      <c r="I24" s="17">
        <f t="shared" si="6"/>
        <v>46</v>
      </c>
      <c r="J24" s="26"/>
      <c r="K24" s="27"/>
      <c r="L24" s="28"/>
      <c r="M24" s="29" t="s">
        <v>1198</v>
      </c>
      <c r="P24" s="6"/>
      <c r="Q24" s="6"/>
      <c r="R24" s="6"/>
      <c r="S24" s="6" t="str">
        <f t="shared" si="7"/>
        <v>,tenki</v>
      </c>
      <c r="T24" s="6" t="str">
        <f t="shared" si="8"/>
        <v>TEXT</v>
      </c>
      <c r="U24" s="6" t="str">
        <f t="shared" si="9"/>
        <v/>
      </c>
      <c r="V24" s="6" t="str">
        <f t="shared" si="0"/>
        <v/>
      </c>
      <c r="W24" s="6" t="str">
        <f t="shared" si="1"/>
        <v>-- 転帰</v>
      </c>
      <c r="X24" s="6"/>
      <c r="AF24" s="42"/>
      <c r="AG24" s="42"/>
      <c r="AH24" s="42"/>
      <c r="AK24" s="22" t="str">
        <f t="shared" si="10"/>
        <v>,tenki</v>
      </c>
      <c r="AP24" s="22" t="str">
        <f t="shared" si="3"/>
        <v>,d.tenki</v>
      </c>
    </row>
    <row r="25" spans="1:42" s="22" customFormat="1" ht="30" customHeight="1" thickBot="1">
      <c r="A25" s="6"/>
      <c r="B25" s="30">
        <f>ROW()-13</f>
        <v>12</v>
      </c>
      <c r="C25" s="31" t="s">
        <v>1199</v>
      </c>
      <c r="D25" s="31" t="s">
        <v>1200</v>
      </c>
      <c r="E25" s="23"/>
      <c r="F25" s="23" t="s">
        <v>183</v>
      </c>
      <c r="G25" s="23">
        <v>8</v>
      </c>
      <c r="H25" s="23" t="str">
        <f t="shared" si="5"/>
        <v>text</v>
      </c>
      <c r="I25" s="23">
        <f t="shared" si="6"/>
        <v>25</v>
      </c>
      <c r="J25" s="32"/>
      <c r="K25" s="33"/>
      <c r="L25" s="34"/>
      <c r="M25" s="35" t="s">
        <v>1201</v>
      </c>
      <c r="P25" s="6"/>
      <c r="Q25" s="6"/>
      <c r="R25" s="6"/>
      <c r="S25" s="6" t="str">
        <f t="shared" si="7"/>
        <v>,shikkan_first_ymd</v>
      </c>
      <c r="T25" s="6" t="str">
        <f t="shared" si="8"/>
        <v>TEXT</v>
      </c>
      <c r="U25" s="6" t="str">
        <f t="shared" si="9"/>
        <v/>
      </c>
      <c r="V25" s="6" t="str">
        <f t="shared" si="0"/>
        <v/>
      </c>
      <c r="W25" s="6" t="str">
        <f t="shared" si="1"/>
        <v>-- 疾患の初診日</v>
      </c>
      <c r="X25" s="6"/>
      <c r="AF25" s="42"/>
      <c r="AG25" s="42"/>
      <c r="AH25" s="42"/>
      <c r="AK25" s="22" t="str">
        <f t="shared" si="10"/>
        <v>,shikkan_first_ymd</v>
      </c>
      <c r="AP25" s="22" t="str">
        <f t="shared" si="3"/>
        <v>,d.shikkan_first_ymd</v>
      </c>
    </row>
    <row r="26" spans="1:42">
      <c r="P26" s="22"/>
      <c r="R26" s="6" t="s">
        <v>175</v>
      </c>
      <c r="Y26" s="22"/>
      <c r="Z26" s="22"/>
      <c r="AA26" s="22"/>
      <c r="AB26" s="22"/>
      <c r="AJ26" s="6" t="s">
        <v>476</v>
      </c>
      <c r="AO26" s="6" t="s">
        <v>476</v>
      </c>
    </row>
    <row r="27" spans="1:42">
      <c r="A27" s="22"/>
      <c r="P27" s="22"/>
      <c r="Y27" s="22"/>
      <c r="Z27" s="22"/>
      <c r="AA27" s="22"/>
      <c r="AB27" s="22"/>
      <c r="AK27" s="6" t="str">
        <f>AK$11&amp;"."&amp;SUBSTITUTE($D$8,"merge","dwh")</f>
        <v>milscm2.dwh_mml_rd_register</v>
      </c>
      <c r="AP27" s="6" t="str">
        <f>"(select * from "&amp;$AP$11&amp;"."&amp;SUBSTITUTE($D$8,"merge","dwh")&amp;" where facility_id = '%(facility_id)s') d "</f>
        <v xml:space="preserve">(select * from milscm22.dwh_mml_rd_register where facility_id = '%(facility_id)s') d </v>
      </c>
    </row>
    <row r="28" spans="1:42">
      <c r="A28" s="22"/>
      <c r="P28" s="22"/>
      <c r="Y28" s="22"/>
      <c r="Z28" s="22"/>
      <c r="AA28" s="22"/>
      <c r="AB28" s="22"/>
      <c r="AJ28" s="6" t="s">
        <v>2006</v>
      </c>
      <c r="AO28" s="6" t="s">
        <v>2006</v>
      </c>
    </row>
    <row r="29" spans="1:42">
      <c r="A29" s="22"/>
      <c r="P29" s="22"/>
      <c r="Y29" s="22"/>
      <c r="Z29" s="22"/>
      <c r="AA29" s="22"/>
      <c r="AB29" s="22"/>
      <c r="AI29" s="6" t="s">
        <v>138</v>
      </c>
      <c r="AK29" s="6" t="str">
        <f>$AI29&amp;" = '%(facility_id)s'"</f>
        <v>facility_id = '%(facility_id)s'</v>
      </c>
      <c r="AP29" s="6" t="str">
        <f>"not exists ( select 1 from (select * from "&amp;"milscm4."&amp;$D$8&amp;" where facility_id = '%(facility_id)s') m where"</f>
        <v>not exists ( select 1 from (select * from milscm4.merge_mml_rd_register where facility_id = '%(facility_id)s') m where</v>
      </c>
    </row>
    <row r="30" spans="1:42">
      <c r="A30" s="22"/>
      <c r="P30" s="22"/>
      <c r="Y30" s="22"/>
      <c r="Z30" s="22"/>
      <c r="AA30" s="22"/>
      <c r="AB30" s="22"/>
      <c r="AJ30" s="6" t="s">
        <v>2007</v>
      </c>
      <c r="AN30" s="6" t="s">
        <v>138</v>
      </c>
      <c r="AP30" s="6" t="str">
        <f>"d."&amp;$AN30&amp;"=m."&amp;$AN30</f>
        <v>d.facility_id=m.facility_id</v>
      </c>
    </row>
    <row r="31" spans="1:42">
      <c r="A31" s="22"/>
      <c r="P31" s="22"/>
      <c r="Y31" s="22"/>
      <c r="Z31" s="22"/>
      <c r="AA31" s="22"/>
      <c r="AB31" s="22"/>
      <c r="AN31" s="6" t="s">
        <v>1139</v>
      </c>
      <c r="AP31" s="6" t="str">
        <f t="shared" ref="AP31" si="11">"and d."&amp;$AN31&amp;"=m."&amp;$AN31</f>
        <v>and d.uid=m.uid</v>
      </c>
    </row>
    <row r="32" spans="1:42">
      <c r="P32" s="22"/>
      <c r="Y32" s="22"/>
      <c r="Z32" s="22"/>
      <c r="AA32" s="22"/>
      <c r="AB32" s="22"/>
      <c r="AO32" s="6" t="s">
        <v>2022</v>
      </c>
    </row>
    <row r="33" spans="16:39">
      <c r="P33" s="22"/>
      <c r="Y33" s="22"/>
      <c r="Z33" s="22"/>
      <c r="AA33" s="22"/>
      <c r="AB33" s="22"/>
      <c r="AJ33" s="22"/>
      <c r="AK33" s="22"/>
      <c r="AL33" s="22"/>
      <c r="AM33" s="22"/>
    </row>
    <row r="34" spans="16:39">
      <c r="P34" s="22"/>
      <c r="Y34" s="22"/>
      <c r="Z34" s="22"/>
      <c r="AA34" s="22"/>
      <c r="AB34" s="22"/>
      <c r="AJ34" s="22"/>
      <c r="AK34" s="22"/>
      <c r="AL34" s="22"/>
      <c r="AM34" s="22"/>
    </row>
    <row r="35" spans="16:39">
      <c r="P35" s="22"/>
      <c r="Y35" s="22"/>
      <c r="Z35" s="22"/>
      <c r="AA35" s="22"/>
      <c r="AB35" s="22"/>
      <c r="AJ35" s="22"/>
      <c r="AK35" s="22"/>
      <c r="AL35" s="22"/>
      <c r="AM35" s="22"/>
    </row>
    <row r="36" spans="16:39">
      <c r="P36" s="22"/>
      <c r="Y36" s="22"/>
      <c r="Z36" s="22"/>
      <c r="AA36" s="22"/>
      <c r="AB36" s="22"/>
      <c r="AJ36" s="22"/>
      <c r="AK36" s="22"/>
      <c r="AL36" s="22"/>
      <c r="AM36" s="22"/>
    </row>
    <row r="37" spans="16:39">
      <c r="P37" s="22"/>
      <c r="Y37" s="22"/>
      <c r="Z37" s="22"/>
      <c r="AA37" s="22"/>
      <c r="AB37" s="22"/>
      <c r="AJ37" s="22"/>
      <c r="AK37" s="22"/>
      <c r="AL37" s="22"/>
      <c r="AM37" s="22"/>
    </row>
    <row r="38" spans="16:39">
      <c r="P38" s="22"/>
      <c r="Y38" s="22"/>
      <c r="Z38" s="22"/>
      <c r="AA38" s="22"/>
      <c r="AB38" s="22"/>
      <c r="AJ38" s="22"/>
      <c r="AK38" s="22"/>
      <c r="AL38" s="22"/>
      <c r="AM38" s="22"/>
    </row>
    <row r="39" spans="16:39">
      <c r="AJ39" s="22"/>
      <c r="AK39" s="22"/>
      <c r="AL39" s="22"/>
      <c r="AM39"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P39"/>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milscm4.merge_mml_rd_byomei</v>
      </c>
    </row>
    <row r="3" spans="1:42" ht="18" thickBot="1">
      <c r="B3" s="9"/>
      <c r="C3" s="9"/>
      <c r="D3" s="9"/>
      <c r="E3" s="9"/>
      <c r="F3" s="9"/>
      <c r="G3" s="9"/>
      <c r="H3" s="9"/>
      <c r="I3" s="9"/>
      <c r="J3" s="9"/>
      <c r="K3" s="9"/>
      <c r="L3" s="9"/>
      <c r="M3" s="10"/>
      <c r="N3" s="9"/>
      <c r="Q3" s="6" t="str">
        <f>"ADD CONSTRAINT "&amp;D$8&amp;"_pkey"</f>
        <v>ADD CONSTRAINT merge_mml_rd_byomei_pkey</v>
      </c>
    </row>
    <row r="4" spans="1:42">
      <c r="B4" s="177" t="s">
        <v>133</v>
      </c>
      <c r="C4" s="178"/>
      <c r="D4" s="179" t="str">
        <f>VLOOKUP(D7,エンティティ一覧!A1:'エンティティ一覧'!AQ10060,13,FALSE)</f>
        <v>ENT_C4_04</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2">
      <c r="B7" s="161" t="s">
        <v>114</v>
      </c>
      <c r="C7" s="162"/>
      <c r="D7" s="163" t="s">
        <v>1203</v>
      </c>
      <c r="E7" s="164"/>
      <c r="F7" s="164"/>
      <c r="G7" s="164"/>
      <c r="H7" s="164"/>
      <c r="I7" s="164"/>
      <c r="J7" s="164"/>
      <c r="K7" s="164"/>
      <c r="L7" s="164"/>
      <c r="M7" s="165"/>
      <c r="T7" s="6" t="s">
        <v>1216</v>
      </c>
    </row>
    <row r="8" spans="1:42">
      <c r="B8" s="161" t="s">
        <v>115</v>
      </c>
      <c r="C8" s="162"/>
      <c r="D8" s="163" t="s">
        <v>1204</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二次利用DBの診断履歴情報モジュール_診断病名レコードテーブルについて、バックアップスキーマを含めて結合する。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milscm4.merge_mml_rd_byomei OWNER TO pgappl11;</v>
      </c>
    </row>
    <row r="10" spans="1:42">
      <c r="B10" s="11"/>
      <c r="C10" s="11"/>
      <c r="D10" s="9"/>
      <c r="E10" s="9"/>
      <c r="F10" s="9"/>
      <c r="G10" s="9"/>
      <c r="H10" s="9"/>
      <c r="I10" s="9"/>
      <c r="J10" s="9"/>
      <c r="K10" s="9"/>
      <c r="L10" s="9"/>
      <c r="M10" s="10"/>
      <c r="N10" s="9"/>
      <c r="P10" s="6" t="str">
        <f>"GRANT ALL ON TABLE milscm4."&amp;D$8&amp;" TO pgappl11;"</f>
        <v>GRANT ALL ON TABLE milscm4.merge_mml_rd_byomei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milscm4.merge_mml_rd_byomei</v>
      </c>
      <c r="AF12" s="156" t="s">
        <v>480</v>
      </c>
      <c r="AG12" s="156"/>
      <c r="AH12" s="156"/>
      <c r="AJ12" s="6" t="str">
        <f>"INSERT INTO milscm4."&amp;$D$8</f>
        <v>INSERT INTO milscm4.merge_mml_rd_byomei</v>
      </c>
      <c r="AO12" s="6" t="str">
        <f>"INSERT INTO milscm4."&amp;$D$8</f>
        <v>INSERT INTO milscm4.merge_mml_rd_byomei</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5" si="0">IF(L14="○","NOT NULL","")</f>
        <v>NOT NULL</v>
      </c>
      <c r="W14" s="6" t="str">
        <f t="shared" ref="W14:W25" si="1">"-- "&amp;C14</f>
        <v>-- 取込年月</v>
      </c>
      <c r="X14" s="6"/>
      <c r="AF14" s="42"/>
      <c r="AG14" s="42"/>
      <c r="AH14" s="42"/>
      <c r="AK14" s="22" t="str">
        <f t="shared" ref="AK14:AK17" si="2">IF(CHOOSE(MATCH(AK$11,$AF$11:$AH$11,0),$AF14,$AG14,$AH14)="〇",IF($B14&lt;&gt;1,",Null","Null"),IF($B14&lt;&gt;1,","&amp;$D14,$D14))</f>
        <v>torikomi_ym</v>
      </c>
      <c r="AP14" s="22" t="str">
        <f t="shared" ref="AP14:AP25" si="3">IF(CHOOSE(MATCH(AP$11,$AF$11:$AH$11,0),$AF14,$AG14,$AH14)="〇",IF($B14&lt;&gt;1,",Null","Null"),IF($B14&lt;&gt;1,","&amp;"d."&amp;$D14,"d."&amp;$D14))</f>
        <v>d.torikomi_ym</v>
      </c>
    </row>
    <row r="15" spans="1:42" s="22" customFormat="1">
      <c r="A15" s="6"/>
      <c r="B15" s="14">
        <f t="shared" ref="B15:B24" si="4">ROW()-13</f>
        <v>2</v>
      </c>
      <c r="C15" s="15" t="s">
        <v>162</v>
      </c>
      <c r="D15" s="15" t="s">
        <v>136</v>
      </c>
      <c r="E15" s="17"/>
      <c r="F15" s="16" t="s">
        <v>129</v>
      </c>
      <c r="G15" s="17">
        <v>10</v>
      </c>
      <c r="H15" s="17" t="str">
        <f t="shared" ref="H15:H25" si="5">IF(F15="フラグ","boolean",IF(F15="文字列","text",IF(F15="整数","integer",IF(F15="実数","numeric",""))))</f>
        <v>integer</v>
      </c>
      <c r="I15" s="17">
        <f t="shared" ref="I15:I25" si="6">IF(H15="boolean",1,IF(H15="text",IF(G15&lt;=126,1+(G15*3),4+(G15*3)),IF(H15="integer",4,IF(H15="numeric",3+CEILING(G15/4*2,2),0))))</f>
        <v>4</v>
      </c>
      <c r="J15" s="18"/>
      <c r="K15" s="21"/>
      <c r="L15" s="19"/>
      <c r="M15" s="20" t="s">
        <v>1127</v>
      </c>
      <c r="P15" s="6"/>
      <c r="Q15" s="6"/>
      <c r="R15" s="6"/>
      <c r="S15" s="6" t="str">
        <f t="shared" ref="S15:S25" si="7">IF(B15&lt;&gt;1,","&amp;D15,D15)</f>
        <v>,mil_karute_id</v>
      </c>
      <c r="T15" s="6" t="str">
        <f t="shared" ref="T15:T25" si="8">UPPER(H15)</f>
        <v>INTEGER</v>
      </c>
      <c r="U15" s="6" t="str">
        <f t="shared" ref="U15:U25" si="9">IF(K15&lt;&gt;"","default "&amp;IF(H15="text","'"&amp;K15&amp;"'",K15),"")</f>
        <v/>
      </c>
      <c r="V15" s="6" t="str">
        <f t="shared" si="0"/>
        <v/>
      </c>
      <c r="W15" s="6" t="str">
        <f t="shared" si="1"/>
        <v>-- 千年カルテID</v>
      </c>
      <c r="X15" s="6"/>
      <c r="AF15" s="42"/>
      <c r="AG15" s="42"/>
      <c r="AH15" s="42"/>
      <c r="AK15" s="22" t="str">
        <f t="shared" si="2"/>
        <v>,mil_karute_id</v>
      </c>
      <c r="AP15" s="22" t="str">
        <f t="shared" si="3"/>
        <v>,d.mil_karute_id</v>
      </c>
    </row>
    <row r="16" spans="1:42" s="22" customFormat="1" ht="87">
      <c r="A16" s="6"/>
      <c r="B16" s="14">
        <f t="shared" si="4"/>
        <v>3</v>
      </c>
      <c r="C16" s="25" t="s">
        <v>161</v>
      </c>
      <c r="D16" s="25" t="s">
        <v>138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42"/>
      <c r="AG16" s="42"/>
      <c r="AH16" s="42"/>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42"/>
      <c r="AG17" s="42"/>
      <c r="AH17" s="42"/>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42"/>
      <c r="AG18" s="42"/>
      <c r="AH18" s="42"/>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42"/>
      <c r="AG19" s="42"/>
      <c r="AH19" s="42"/>
      <c r="AK19" s="22" t="str">
        <f t="shared" ref="AK19:AK25"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42"/>
      <c r="AG20" s="42"/>
      <c r="AH20" s="42"/>
      <c r="AK20" s="22" t="str">
        <f t="shared" si="10"/>
        <v>,uid</v>
      </c>
      <c r="AP20" s="22" t="str">
        <f t="shared" si="3"/>
        <v>,d.uid</v>
      </c>
    </row>
    <row r="21" spans="1:42" s="22" customFormat="1" ht="34.799999999999997">
      <c r="A21" s="6"/>
      <c r="B21" s="14">
        <f t="shared" si="4"/>
        <v>8</v>
      </c>
      <c r="C21" s="15" t="s">
        <v>1188</v>
      </c>
      <c r="D21" s="15" t="s">
        <v>1189</v>
      </c>
      <c r="E21" s="17" t="s">
        <v>137</v>
      </c>
      <c r="F21" s="16" t="s">
        <v>129</v>
      </c>
      <c r="G21" s="17">
        <v>10</v>
      </c>
      <c r="H21" s="17" t="str">
        <f t="shared" si="5"/>
        <v>integer</v>
      </c>
      <c r="I21" s="17">
        <f t="shared" si="6"/>
        <v>4</v>
      </c>
      <c r="J21" s="18"/>
      <c r="K21" s="21"/>
      <c r="L21" s="19" t="s">
        <v>137</v>
      </c>
      <c r="M21" s="20" t="s">
        <v>1190</v>
      </c>
      <c r="P21" s="6"/>
      <c r="Q21" s="6"/>
      <c r="R21" s="6"/>
      <c r="S21" s="6" t="str">
        <f t="shared" si="7"/>
        <v>,shindan_seq</v>
      </c>
      <c r="T21" s="6" t="str">
        <f t="shared" si="8"/>
        <v>INTEGER</v>
      </c>
      <c r="U21" s="6" t="str">
        <f t="shared" si="9"/>
        <v/>
      </c>
      <c r="V21" s="6" t="str">
        <f t="shared" si="0"/>
        <v>NOT NULL</v>
      </c>
      <c r="W21" s="6" t="str">
        <f t="shared" si="1"/>
        <v>-- 診断SEQ</v>
      </c>
      <c r="X21" s="6"/>
      <c r="AF21" s="42"/>
      <c r="AG21" s="42"/>
      <c r="AH21" s="42"/>
      <c r="AK21" s="22" t="str">
        <f t="shared" si="10"/>
        <v>,shindan_seq</v>
      </c>
      <c r="AP21" s="22" t="str">
        <f t="shared" si="3"/>
        <v>,d.shindan_seq</v>
      </c>
    </row>
    <row r="22" spans="1:42" s="22" customFormat="1">
      <c r="A22" s="6"/>
      <c r="B22" s="14">
        <f>ROW()-13</f>
        <v>9</v>
      </c>
      <c r="C22" s="25" t="s">
        <v>1205</v>
      </c>
      <c r="D22" s="25" t="s">
        <v>1206</v>
      </c>
      <c r="E22" s="16" t="s">
        <v>137</v>
      </c>
      <c r="F22" s="16" t="s">
        <v>129</v>
      </c>
      <c r="G22" s="16">
        <v>10</v>
      </c>
      <c r="H22" s="17" t="str">
        <f t="shared" si="5"/>
        <v>integer</v>
      </c>
      <c r="I22" s="17">
        <f t="shared" si="6"/>
        <v>4</v>
      </c>
      <c r="J22" s="26"/>
      <c r="K22" s="27"/>
      <c r="L22" s="28" t="s">
        <v>137</v>
      </c>
      <c r="M22" s="29" t="s">
        <v>1207</v>
      </c>
      <c r="P22" s="6"/>
      <c r="Q22" s="6"/>
      <c r="R22" s="6"/>
      <c r="S22" s="6" t="str">
        <f t="shared" si="7"/>
        <v>,byomei_seq</v>
      </c>
      <c r="T22" s="6" t="str">
        <f t="shared" si="8"/>
        <v>INTEGER</v>
      </c>
      <c r="U22" s="6" t="str">
        <f t="shared" si="9"/>
        <v/>
      </c>
      <c r="V22" s="6" t="str">
        <f t="shared" si="0"/>
        <v>NOT NULL</v>
      </c>
      <c r="W22" s="6" t="str">
        <f t="shared" si="1"/>
        <v>-- 病名SEQ</v>
      </c>
      <c r="X22" s="6"/>
      <c r="AF22" s="42"/>
      <c r="AG22" s="42"/>
      <c r="AH22" s="42"/>
      <c r="AK22" s="22" t="str">
        <f t="shared" si="10"/>
        <v>,byomei_seq</v>
      </c>
      <c r="AP22" s="22" t="str">
        <f t="shared" si="3"/>
        <v>,d.byomei_seq</v>
      </c>
    </row>
    <row r="23" spans="1:42" s="22" customFormat="1">
      <c r="A23" s="6"/>
      <c r="B23" s="14">
        <f t="shared" si="4"/>
        <v>10</v>
      </c>
      <c r="C23" s="15" t="s">
        <v>1208</v>
      </c>
      <c r="D23" s="15" t="s">
        <v>2017</v>
      </c>
      <c r="E23" s="17"/>
      <c r="F23" s="16" t="s">
        <v>183</v>
      </c>
      <c r="G23" s="17">
        <v>40</v>
      </c>
      <c r="H23" s="17" t="str">
        <f t="shared" si="5"/>
        <v>text</v>
      </c>
      <c r="I23" s="17">
        <f t="shared" si="6"/>
        <v>121</v>
      </c>
      <c r="J23" s="18"/>
      <c r="K23" s="21"/>
      <c r="L23" s="19"/>
      <c r="M23" s="20" t="s">
        <v>1209</v>
      </c>
      <c r="P23" s="6"/>
      <c r="Q23" s="6"/>
      <c r="R23" s="6"/>
      <c r="S23" s="6" t="str">
        <f t="shared" si="7"/>
        <v>,byomei</v>
      </c>
      <c r="T23" s="6" t="str">
        <f t="shared" si="8"/>
        <v>TEXT</v>
      </c>
      <c r="U23" s="6" t="str">
        <f t="shared" si="9"/>
        <v/>
      </c>
      <c r="V23" s="6" t="str">
        <f t="shared" si="0"/>
        <v/>
      </c>
      <c r="W23" s="6" t="str">
        <f t="shared" si="1"/>
        <v>-- 病名</v>
      </c>
      <c r="X23" s="6"/>
      <c r="AF23" s="42"/>
      <c r="AG23" s="42"/>
      <c r="AH23" s="42"/>
      <c r="AK23" s="22" t="str">
        <f t="shared" si="10"/>
        <v>,byomei</v>
      </c>
      <c r="AP23" s="22" t="str">
        <f t="shared" si="3"/>
        <v>,d.byomei</v>
      </c>
    </row>
    <row r="24" spans="1:42" s="22" customFormat="1">
      <c r="A24" s="6"/>
      <c r="B24" s="14">
        <f t="shared" si="4"/>
        <v>11</v>
      </c>
      <c r="C24" s="25" t="s">
        <v>1210</v>
      </c>
      <c r="D24" s="25" t="s">
        <v>2020</v>
      </c>
      <c r="E24" s="16"/>
      <c r="F24" s="16" t="s">
        <v>183</v>
      </c>
      <c r="G24" s="16">
        <v>7</v>
      </c>
      <c r="H24" s="17" t="str">
        <f t="shared" si="5"/>
        <v>text</v>
      </c>
      <c r="I24" s="17">
        <f t="shared" si="6"/>
        <v>22</v>
      </c>
      <c r="J24" s="26"/>
      <c r="K24" s="27"/>
      <c r="L24" s="28"/>
      <c r="M24" s="29" t="s">
        <v>1211</v>
      </c>
      <c r="P24" s="6"/>
      <c r="Q24" s="6"/>
      <c r="R24" s="6"/>
      <c r="S24" s="6" t="str">
        <f t="shared" si="7"/>
        <v>,byomei_code</v>
      </c>
      <c r="T24" s="6" t="str">
        <f t="shared" si="8"/>
        <v>TEXT</v>
      </c>
      <c r="U24" s="6" t="str">
        <f t="shared" si="9"/>
        <v/>
      </c>
      <c r="V24" s="6" t="str">
        <f t="shared" si="0"/>
        <v/>
      </c>
      <c r="W24" s="6" t="str">
        <f t="shared" si="1"/>
        <v>-- 病名コード値</v>
      </c>
      <c r="X24" s="6"/>
      <c r="AF24" s="42"/>
      <c r="AG24" s="42"/>
      <c r="AH24" s="42"/>
      <c r="AK24" s="22" t="str">
        <f t="shared" si="10"/>
        <v>,byomei_code</v>
      </c>
      <c r="AP24" s="22" t="str">
        <f t="shared" si="3"/>
        <v>,d.byomei_code</v>
      </c>
    </row>
    <row r="25" spans="1:42" s="22" customFormat="1" ht="18.75" customHeight="1" thickBot="1">
      <c r="A25" s="6"/>
      <c r="B25" s="30">
        <f>ROW()-13</f>
        <v>12</v>
      </c>
      <c r="C25" s="31" t="s">
        <v>1212</v>
      </c>
      <c r="D25" s="31" t="s">
        <v>1213</v>
      </c>
      <c r="E25" s="23"/>
      <c r="F25" s="23" t="s">
        <v>183</v>
      </c>
      <c r="G25" s="23">
        <v>100</v>
      </c>
      <c r="H25" s="23" t="str">
        <f t="shared" si="5"/>
        <v>text</v>
      </c>
      <c r="I25" s="23">
        <f t="shared" si="6"/>
        <v>301</v>
      </c>
      <c r="J25" s="32"/>
      <c r="K25" s="33"/>
      <c r="L25" s="34"/>
      <c r="M25" s="35" t="s">
        <v>1214</v>
      </c>
      <c r="P25" s="6"/>
      <c r="Q25" s="6"/>
      <c r="R25" s="6"/>
      <c r="S25" s="6" t="str">
        <f t="shared" si="7"/>
        <v>,byomei_code_id</v>
      </c>
      <c r="T25" s="6" t="str">
        <f t="shared" si="8"/>
        <v>TEXT</v>
      </c>
      <c r="U25" s="6" t="str">
        <f t="shared" si="9"/>
        <v/>
      </c>
      <c r="V25" s="6" t="str">
        <f t="shared" si="0"/>
        <v/>
      </c>
      <c r="W25" s="6" t="str">
        <f t="shared" si="1"/>
        <v>-- 病名コード体系名</v>
      </c>
      <c r="X25" s="6"/>
      <c r="AF25" s="42"/>
      <c r="AG25" s="42"/>
      <c r="AH25" s="42"/>
      <c r="AK25" s="22" t="str">
        <f t="shared" si="10"/>
        <v>,byomei_code_id</v>
      </c>
      <c r="AP25" s="22" t="str">
        <f t="shared" si="3"/>
        <v>,d.byomei_code_id</v>
      </c>
    </row>
    <row r="26" spans="1:42">
      <c r="P26" s="22"/>
      <c r="R26" s="6" t="s">
        <v>175</v>
      </c>
      <c r="Y26" s="22"/>
      <c r="Z26" s="22"/>
      <c r="AA26" s="22"/>
      <c r="AB26" s="22"/>
      <c r="AJ26" s="6" t="s">
        <v>476</v>
      </c>
      <c r="AO26" s="6" t="s">
        <v>476</v>
      </c>
    </row>
    <row r="27" spans="1:42">
      <c r="A27" s="22"/>
      <c r="P27" s="22"/>
      <c r="Y27" s="22"/>
      <c r="Z27" s="22"/>
      <c r="AA27" s="22"/>
      <c r="AB27" s="22"/>
      <c r="AK27" s="6" t="str">
        <f>AK$11&amp;"."&amp;SUBSTITUTE($D$8,"merge","dwh")</f>
        <v>milscm2.dwh_mml_rd_byomei</v>
      </c>
      <c r="AP27" s="6" t="str">
        <f>"(select * from "&amp;$AP$11&amp;"."&amp;SUBSTITUTE($D$8,"merge","dwh")&amp;" where facility_id = '%(facility_id)s') d "</f>
        <v xml:space="preserve">(select * from milscm22.dwh_mml_rd_byomei where facility_id = '%(facility_id)s') d </v>
      </c>
    </row>
    <row r="28" spans="1:42">
      <c r="A28" s="22"/>
      <c r="P28" s="22"/>
      <c r="Y28" s="22"/>
      <c r="Z28" s="22"/>
      <c r="AA28" s="22"/>
      <c r="AB28" s="22"/>
      <c r="AJ28" s="6" t="s">
        <v>2006</v>
      </c>
      <c r="AO28" s="6" t="s">
        <v>2006</v>
      </c>
    </row>
    <row r="29" spans="1:42">
      <c r="A29" s="22"/>
      <c r="P29" s="22"/>
      <c r="Y29" s="22"/>
      <c r="Z29" s="22"/>
      <c r="AA29" s="22"/>
      <c r="AB29" s="22"/>
      <c r="AI29" s="6" t="s">
        <v>138</v>
      </c>
      <c r="AK29" s="6" t="str">
        <f>$AI29&amp;" = '%(facility_id)s'"</f>
        <v>facility_id = '%(facility_id)s'</v>
      </c>
      <c r="AP29" s="6" t="str">
        <f>"not exists ( select 1 from (select * from "&amp;"milscm4."&amp;$D$8&amp;" where facility_id = '%(facility_id)s') m where"</f>
        <v>not exists ( select 1 from (select * from milscm4.merge_mml_rd_byomei where facility_id = '%(facility_id)s') m where</v>
      </c>
    </row>
    <row r="30" spans="1:42">
      <c r="A30" s="22"/>
      <c r="P30" s="22"/>
      <c r="Y30" s="22"/>
      <c r="Z30" s="22"/>
      <c r="AA30" s="22"/>
      <c r="AB30" s="22"/>
      <c r="AJ30" s="6" t="s">
        <v>2007</v>
      </c>
      <c r="AN30" s="6" t="s">
        <v>138</v>
      </c>
      <c r="AP30" s="6" t="str">
        <f>"d."&amp;$AN30&amp;"=m."&amp;$AN30</f>
        <v>d.facility_id=m.facility_id</v>
      </c>
    </row>
    <row r="31" spans="1:42">
      <c r="A31" s="22"/>
      <c r="P31" s="22"/>
      <c r="Y31" s="22"/>
      <c r="Z31" s="22"/>
      <c r="AA31" s="22"/>
      <c r="AB31" s="22"/>
      <c r="AN31" s="6" t="s">
        <v>1139</v>
      </c>
      <c r="AP31" s="6" t="str">
        <f t="shared" ref="AP31" si="11">"and d."&amp;$AN31&amp;"=m."&amp;$AN31</f>
        <v>and d.uid=m.uid</v>
      </c>
    </row>
    <row r="32" spans="1:42">
      <c r="P32" s="22"/>
      <c r="Y32" s="22"/>
      <c r="Z32" s="22"/>
      <c r="AA32" s="22"/>
      <c r="AB32" s="22"/>
      <c r="AO32" s="6" t="s">
        <v>2022</v>
      </c>
    </row>
    <row r="33" spans="16:28">
      <c r="P33" s="22"/>
      <c r="Y33" s="22"/>
      <c r="Z33" s="22"/>
      <c r="AA33" s="22"/>
      <c r="AB33" s="22"/>
    </row>
    <row r="34" spans="16:28">
      <c r="P34" s="22"/>
      <c r="Y34" s="22"/>
      <c r="Z34" s="22"/>
      <c r="AA34" s="22"/>
      <c r="AB34" s="22"/>
    </row>
    <row r="35" spans="16:28">
      <c r="P35" s="22"/>
      <c r="Y35" s="22"/>
      <c r="Z35" s="22"/>
      <c r="AA35" s="22"/>
      <c r="AB35" s="22"/>
    </row>
    <row r="36" spans="16:28">
      <c r="P36" s="22"/>
      <c r="Y36" s="22"/>
      <c r="Z36" s="22"/>
      <c r="AA36" s="22"/>
      <c r="AB36" s="22"/>
    </row>
    <row r="37" spans="16:28">
      <c r="P37" s="22"/>
      <c r="Y37" s="22"/>
      <c r="Z37" s="22"/>
      <c r="AA37" s="22"/>
      <c r="AB37" s="22"/>
    </row>
    <row r="38" spans="16:28">
      <c r="P38" s="22"/>
      <c r="Y38" s="22"/>
      <c r="Z38" s="22"/>
      <c r="AA38" s="22"/>
      <c r="AB38" s="22"/>
    </row>
    <row r="39" spans="16:28">
      <c r="P39" s="22"/>
      <c r="Y39" s="22"/>
      <c r="Z39" s="22"/>
      <c r="AA39" s="22"/>
      <c r="AB39"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P38"/>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milscm4.merge_mml_rd_category</v>
      </c>
    </row>
    <row r="3" spans="1:42" ht="18" thickBot="1">
      <c r="B3" s="9"/>
      <c r="C3" s="9"/>
      <c r="D3" s="9"/>
      <c r="E3" s="9"/>
      <c r="F3" s="9"/>
      <c r="G3" s="9"/>
      <c r="H3" s="9"/>
      <c r="I3" s="9"/>
      <c r="J3" s="9"/>
      <c r="K3" s="9"/>
      <c r="L3" s="9"/>
      <c r="M3" s="10"/>
      <c r="N3" s="9"/>
      <c r="Q3" s="6" t="str">
        <f>"ADD CONSTRAINT "&amp;D$8&amp;"_pkey"</f>
        <v>ADD CONSTRAINT merge_mml_rd_category_pkey</v>
      </c>
    </row>
    <row r="4" spans="1:42">
      <c r="B4" s="177" t="s">
        <v>133</v>
      </c>
      <c r="C4" s="178"/>
      <c r="D4" s="179" t="str">
        <f>VLOOKUP(D7,エンティティ一覧!A1:'エンティティ一覧'!AQ10060,13,FALSE)</f>
        <v>ENT_C4_05</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2">
      <c r="B7" s="161" t="s">
        <v>114</v>
      </c>
      <c r="C7" s="162"/>
      <c r="D7" s="163" t="s">
        <v>1217</v>
      </c>
      <c r="E7" s="164"/>
      <c r="F7" s="164"/>
      <c r="G7" s="164"/>
      <c r="H7" s="164"/>
      <c r="I7" s="164"/>
      <c r="J7" s="164"/>
      <c r="K7" s="164"/>
      <c r="L7" s="164"/>
      <c r="M7" s="165"/>
      <c r="T7" s="6" t="s">
        <v>1227</v>
      </c>
    </row>
    <row r="8" spans="1:42">
      <c r="B8" s="161" t="s">
        <v>115</v>
      </c>
      <c r="C8" s="162"/>
      <c r="D8" s="163" t="s">
        <v>1218</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二次利用DBの診断履歴情報モジュール_診断分類レコードテーブルについて、バックアップスキーマを含めて結合する。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milscm4.merge_mml_rd_category OWNER TO pgappl11;</v>
      </c>
    </row>
    <row r="10" spans="1:42">
      <c r="B10" s="11"/>
      <c r="C10" s="11"/>
      <c r="D10" s="9"/>
      <c r="E10" s="9"/>
      <c r="F10" s="9"/>
      <c r="G10" s="9"/>
      <c r="H10" s="9"/>
      <c r="I10" s="9"/>
      <c r="J10" s="9"/>
      <c r="K10" s="9"/>
      <c r="L10" s="9"/>
      <c r="M10" s="10"/>
      <c r="N10" s="9"/>
      <c r="P10" s="6" t="str">
        <f>"GRANT ALL ON TABLE milscm4."&amp;D$8&amp;" TO pgappl11;"</f>
        <v>GRANT ALL ON TABLE milscm4.merge_mml_rd_category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milscm4.merge_mml_rd_category</v>
      </c>
      <c r="AF12" s="156" t="s">
        <v>480</v>
      </c>
      <c r="AG12" s="156"/>
      <c r="AH12" s="156"/>
      <c r="AJ12" s="6" t="str">
        <f>"INSERT INTO milscm4."&amp;$D$8</f>
        <v>INSERT INTO milscm4.merge_mml_rd_category</v>
      </c>
      <c r="AO12" s="6" t="str">
        <f>"INSERT INTO milscm4."&amp;$D$8</f>
        <v>INSERT INTO milscm4.merge_mml_rd_category</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4" si="0">IF(L14="○","NOT NULL","")</f>
        <v>NOT NULL</v>
      </c>
      <c r="W14" s="6" t="str">
        <f t="shared" ref="W14:W24" si="1">"-- "&amp;C14</f>
        <v>-- 取込年月</v>
      </c>
      <c r="X14" s="6"/>
      <c r="AF14" s="42"/>
      <c r="AG14" s="42"/>
      <c r="AH14" s="42"/>
      <c r="AK14" s="22" t="str">
        <f t="shared" ref="AK14:AK17" si="2">IF(CHOOSE(MATCH(AK$11,$AF$11:$AH$11,0),$AF14,$AG14,$AH14)="〇",IF($B14&lt;&gt;1,",Null","Null"),IF($B14&lt;&gt;1,","&amp;$D14,$D14))</f>
        <v>torikomi_ym</v>
      </c>
      <c r="AP14" s="22" t="str">
        <f t="shared" ref="AP14:AP24" si="3">IF(CHOOSE(MATCH(AP$11,$AF$11:$AH$11,0),$AF14,$AG14,$AH14)="〇",IF($B14&lt;&gt;1,",Null","Null"),IF($B14&lt;&gt;1,","&amp;"d."&amp;$D14,"d."&amp;$D14))</f>
        <v>d.torikomi_ym</v>
      </c>
    </row>
    <row r="15" spans="1:42" s="22" customFormat="1">
      <c r="A15" s="6"/>
      <c r="B15" s="14">
        <f t="shared" ref="B15:B23" si="4">ROW()-13</f>
        <v>2</v>
      </c>
      <c r="C15" s="15" t="s">
        <v>162</v>
      </c>
      <c r="D15" s="15" t="s">
        <v>136</v>
      </c>
      <c r="E15" s="17"/>
      <c r="F15" s="16" t="s">
        <v>129</v>
      </c>
      <c r="G15" s="17">
        <v>10</v>
      </c>
      <c r="H15" s="17" t="str">
        <f t="shared" ref="H15:H24" si="5">IF(F15="フラグ","boolean",IF(F15="文字列","text",IF(F15="整数","integer",IF(F15="実数","numeric",""))))</f>
        <v>integer</v>
      </c>
      <c r="I15" s="17">
        <f t="shared" ref="I15:I24" si="6">IF(H15="boolean",1,IF(H15="text",IF(G15&lt;=126,1+(G15*3),4+(G15*3)),IF(H15="integer",4,IF(H15="numeric",3+CEILING(G15/4*2,2),0))))</f>
        <v>4</v>
      </c>
      <c r="J15" s="18"/>
      <c r="K15" s="21"/>
      <c r="L15" s="19"/>
      <c r="M15" s="20" t="s">
        <v>1127</v>
      </c>
      <c r="P15" s="6"/>
      <c r="Q15" s="6"/>
      <c r="R15" s="6"/>
      <c r="S15" s="6" t="str">
        <f t="shared" ref="S15:S24" si="7">IF(B15&lt;&gt;1,","&amp;D15,D15)</f>
        <v>,mil_karute_id</v>
      </c>
      <c r="T15" s="6" t="str">
        <f t="shared" ref="T15:T24" si="8">UPPER(H15)</f>
        <v>INTEGER</v>
      </c>
      <c r="U15" s="6" t="str">
        <f t="shared" ref="U15:U24" si="9">IF(K15&lt;&gt;"","default "&amp;IF(H15="text","'"&amp;K15&amp;"'",K15),"")</f>
        <v/>
      </c>
      <c r="V15" s="6" t="str">
        <f t="shared" si="0"/>
        <v/>
      </c>
      <c r="W15" s="6" t="str">
        <f t="shared" si="1"/>
        <v>-- 千年カルテID</v>
      </c>
      <c r="X15" s="6"/>
      <c r="AF15" s="42"/>
      <c r="AG15" s="42"/>
      <c r="AH15" s="42"/>
      <c r="AK15" s="22" t="str">
        <f t="shared" si="2"/>
        <v>,mil_karute_id</v>
      </c>
      <c r="AP15" s="22" t="str">
        <f t="shared" si="3"/>
        <v>,d.mil_karute_id</v>
      </c>
    </row>
    <row r="16" spans="1:42" s="22" customFormat="1" ht="87">
      <c r="A16" s="6"/>
      <c r="B16" s="14">
        <f t="shared" si="4"/>
        <v>3</v>
      </c>
      <c r="C16" s="25" t="s">
        <v>161</v>
      </c>
      <c r="D16" s="25" t="s">
        <v>138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42"/>
      <c r="AG16" s="42"/>
      <c r="AH16" s="42"/>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42"/>
      <c r="AG17" s="42"/>
      <c r="AH17" s="42"/>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42"/>
      <c r="AG18" s="42"/>
      <c r="AH18" s="42"/>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42"/>
      <c r="AG19" s="42"/>
      <c r="AH19" s="42"/>
      <c r="AK19" s="22" t="str">
        <f t="shared" ref="AK19:AK24"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42"/>
      <c r="AG20" s="42"/>
      <c r="AH20" s="42"/>
      <c r="AK20" s="22" t="str">
        <f t="shared" si="10"/>
        <v>,uid</v>
      </c>
      <c r="AP20" s="22" t="str">
        <f t="shared" si="3"/>
        <v>,d.uid</v>
      </c>
    </row>
    <row r="21" spans="1:42" s="22" customFormat="1" ht="34.799999999999997">
      <c r="A21" s="6"/>
      <c r="B21" s="14">
        <f t="shared" si="4"/>
        <v>8</v>
      </c>
      <c r="C21" s="15" t="s">
        <v>1188</v>
      </c>
      <c r="D21" s="15" t="s">
        <v>1189</v>
      </c>
      <c r="E21" s="17" t="s">
        <v>137</v>
      </c>
      <c r="F21" s="16" t="s">
        <v>129</v>
      </c>
      <c r="G21" s="17">
        <v>10</v>
      </c>
      <c r="H21" s="17" t="str">
        <f t="shared" si="5"/>
        <v>integer</v>
      </c>
      <c r="I21" s="17">
        <f t="shared" si="6"/>
        <v>4</v>
      </c>
      <c r="J21" s="18"/>
      <c r="K21" s="21"/>
      <c r="L21" s="19" t="s">
        <v>137</v>
      </c>
      <c r="M21" s="20" t="s">
        <v>1190</v>
      </c>
      <c r="P21" s="6"/>
      <c r="Q21" s="6"/>
      <c r="R21" s="6"/>
      <c r="S21" s="6" t="str">
        <f t="shared" si="7"/>
        <v>,shindan_seq</v>
      </c>
      <c r="T21" s="6" t="str">
        <f t="shared" si="8"/>
        <v>INTEGER</v>
      </c>
      <c r="U21" s="6" t="str">
        <f t="shared" si="9"/>
        <v/>
      </c>
      <c r="V21" s="6" t="str">
        <f t="shared" si="0"/>
        <v>NOT NULL</v>
      </c>
      <c r="W21" s="6" t="str">
        <f t="shared" si="1"/>
        <v>-- 診断SEQ</v>
      </c>
      <c r="X21" s="6"/>
      <c r="AF21" s="42"/>
      <c r="AG21" s="42"/>
      <c r="AH21" s="42"/>
      <c r="AK21" s="22" t="str">
        <f t="shared" si="10"/>
        <v>,shindan_seq</v>
      </c>
      <c r="AP21" s="22" t="str">
        <f t="shared" si="3"/>
        <v>,d.shindan_seq</v>
      </c>
    </row>
    <row r="22" spans="1:42" s="22" customFormat="1">
      <c r="A22" s="6"/>
      <c r="B22" s="14">
        <f>ROW()-13</f>
        <v>9</v>
      </c>
      <c r="C22" s="25" t="s">
        <v>1219</v>
      </c>
      <c r="D22" s="25" t="s">
        <v>1220</v>
      </c>
      <c r="E22" s="16" t="s">
        <v>137</v>
      </c>
      <c r="F22" s="16" t="s">
        <v>129</v>
      </c>
      <c r="G22" s="16">
        <v>10</v>
      </c>
      <c r="H22" s="17" t="str">
        <f t="shared" si="5"/>
        <v>integer</v>
      </c>
      <c r="I22" s="17">
        <f t="shared" si="6"/>
        <v>4</v>
      </c>
      <c r="J22" s="26"/>
      <c r="K22" s="27"/>
      <c r="L22" s="28" t="s">
        <v>137</v>
      </c>
      <c r="M22" s="29" t="s">
        <v>1221</v>
      </c>
      <c r="P22" s="6"/>
      <c r="Q22" s="6"/>
      <c r="R22" s="6"/>
      <c r="S22" s="6" t="str">
        <f t="shared" si="7"/>
        <v>,bunrui_seq</v>
      </c>
      <c r="T22" s="6" t="str">
        <f t="shared" si="8"/>
        <v>INTEGER</v>
      </c>
      <c r="U22" s="6" t="str">
        <f t="shared" si="9"/>
        <v/>
      </c>
      <c r="V22" s="6" t="str">
        <f t="shared" si="0"/>
        <v>NOT NULL</v>
      </c>
      <c r="W22" s="6" t="str">
        <f t="shared" si="1"/>
        <v>-- 分類SEQ</v>
      </c>
      <c r="X22" s="6"/>
      <c r="AF22" s="42"/>
      <c r="AG22" s="42"/>
      <c r="AH22" s="42"/>
      <c r="AK22" s="22" t="str">
        <f t="shared" si="10"/>
        <v>,bunrui_seq</v>
      </c>
      <c r="AP22" s="22" t="str">
        <f t="shared" si="3"/>
        <v>,d.bunrui_seq</v>
      </c>
    </row>
    <row r="23" spans="1:42" s="22" customFormat="1">
      <c r="A23" s="6"/>
      <c r="B23" s="14">
        <f t="shared" si="4"/>
        <v>10</v>
      </c>
      <c r="C23" s="15" t="s">
        <v>1222</v>
      </c>
      <c r="D23" s="15" t="s">
        <v>1223</v>
      </c>
      <c r="E23" s="17"/>
      <c r="F23" s="16" t="s">
        <v>183</v>
      </c>
      <c r="G23" s="17">
        <v>100</v>
      </c>
      <c r="H23" s="17" t="str">
        <f t="shared" si="5"/>
        <v>text</v>
      </c>
      <c r="I23" s="17">
        <f t="shared" si="6"/>
        <v>301</v>
      </c>
      <c r="J23" s="18"/>
      <c r="K23" s="21"/>
      <c r="L23" s="19"/>
      <c r="M23" s="20" t="s">
        <v>1224</v>
      </c>
      <c r="P23" s="6"/>
      <c r="Q23" s="6"/>
      <c r="R23" s="6"/>
      <c r="S23" s="6" t="str">
        <f t="shared" si="7"/>
        <v>,bunrui_name</v>
      </c>
      <c r="T23" s="6" t="str">
        <f t="shared" si="8"/>
        <v>TEXT</v>
      </c>
      <c r="U23" s="6" t="str">
        <f t="shared" si="9"/>
        <v/>
      </c>
      <c r="V23" s="6" t="str">
        <f t="shared" si="0"/>
        <v/>
      </c>
      <c r="W23" s="6" t="str">
        <f t="shared" si="1"/>
        <v>-- 分類名</v>
      </c>
      <c r="X23" s="6"/>
      <c r="AF23" s="42"/>
      <c r="AG23" s="42"/>
      <c r="AH23" s="42"/>
      <c r="AK23" s="22" t="str">
        <f t="shared" si="10"/>
        <v>,bunrui_name</v>
      </c>
      <c r="AP23" s="22" t="str">
        <f t="shared" si="3"/>
        <v>,d.bunrui_name</v>
      </c>
    </row>
    <row r="24" spans="1:42" s="22" customFormat="1" ht="87.6" thickBot="1">
      <c r="A24" s="6"/>
      <c r="B24" s="30">
        <f>ROW()-13</f>
        <v>11</v>
      </c>
      <c r="C24" s="31" t="s">
        <v>1225</v>
      </c>
      <c r="D24" s="31" t="s">
        <v>1226</v>
      </c>
      <c r="E24" s="23"/>
      <c r="F24" s="23" t="s">
        <v>183</v>
      </c>
      <c r="G24" s="23">
        <v>23</v>
      </c>
      <c r="H24" s="23" t="str">
        <f t="shared" si="5"/>
        <v>text</v>
      </c>
      <c r="I24" s="23">
        <f t="shared" si="6"/>
        <v>70</v>
      </c>
      <c r="J24" s="32"/>
      <c r="K24" s="33"/>
      <c r="L24" s="34"/>
      <c r="M24" s="35" t="s">
        <v>1410</v>
      </c>
      <c r="P24" s="6"/>
      <c r="Q24" s="6"/>
      <c r="R24" s="6"/>
      <c r="S24" s="6" t="str">
        <f t="shared" si="7"/>
        <v>,bunrui_code</v>
      </c>
      <c r="T24" s="6" t="str">
        <f t="shared" si="8"/>
        <v>TEXT</v>
      </c>
      <c r="U24" s="6" t="str">
        <f t="shared" si="9"/>
        <v/>
      </c>
      <c r="V24" s="6" t="str">
        <f t="shared" si="0"/>
        <v/>
      </c>
      <c r="W24" s="6" t="str">
        <f t="shared" si="1"/>
        <v>-- 分類コード</v>
      </c>
      <c r="X24" s="6"/>
      <c r="AF24" s="42"/>
      <c r="AG24" s="42"/>
      <c r="AH24" s="42"/>
      <c r="AK24" s="22" t="str">
        <f t="shared" si="10"/>
        <v>,bunrui_code</v>
      </c>
      <c r="AP24" s="22" t="str">
        <f t="shared" si="3"/>
        <v>,d.bunrui_code</v>
      </c>
    </row>
    <row r="25" spans="1:42">
      <c r="P25" s="22"/>
      <c r="R25" s="6" t="s">
        <v>175</v>
      </c>
      <c r="Y25" s="22"/>
      <c r="Z25" s="22"/>
      <c r="AA25" s="22"/>
      <c r="AB25" s="22"/>
      <c r="AJ25" s="6" t="s">
        <v>476</v>
      </c>
      <c r="AO25" s="6" t="s">
        <v>476</v>
      </c>
    </row>
    <row r="26" spans="1:42">
      <c r="A26" s="22"/>
      <c r="P26" s="22"/>
      <c r="Y26" s="22"/>
      <c r="Z26" s="22"/>
      <c r="AA26" s="22"/>
      <c r="AB26" s="22"/>
      <c r="AK26" s="6" t="str">
        <f>AK$11&amp;"."&amp;SUBSTITUTE($D$8,"merge","dwh")</f>
        <v>milscm2.dwh_mml_rd_category</v>
      </c>
      <c r="AP26" s="6" t="str">
        <f>"(select * from "&amp;$AP$11&amp;"."&amp;SUBSTITUTE($D$8,"merge","dwh")&amp;" where facility_id = '%(facility_id)s') d "</f>
        <v xml:space="preserve">(select * from milscm22.dwh_mml_rd_category where facility_id = '%(facility_id)s') d </v>
      </c>
    </row>
    <row r="27" spans="1:42">
      <c r="A27" s="22"/>
      <c r="P27" s="22"/>
      <c r="Y27" s="22"/>
      <c r="Z27" s="22"/>
      <c r="AA27" s="22"/>
      <c r="AB27" s="22"/>
      <c r="AJ27" s="6" t="s">
        <v>2006</v>
      </c>
      <c r="AO27" s="6" t="s">
        <v>2006</v>
      </c>
    </row>
    <row r="28" spans="1:42">
      <c r="A28" s="22"/>
      <c r="P28" s="22"/>
      <c r="Y28" s="22"/>
      <c r="Z28" s="22"/>
      <c r="AA28" s="22"/>
      <c r="AB28" s="22"/>
      <c r="AI28" s="6" t="s">
        <v>138</v>
      </c>
      <c r="AK28" s="6" t="str">
        <f>$AI28&amp;" = '%(facility_id)s'"</f>
        <v>facility_id = '%(facility_id)s'</v>
      </c>
      <c r="AP28" s="6" t="str">
        <f>"not exists ( select 1 from (select * from "&amp;"milscm4."&amp;$D$8&amp;" where facility_id = '%(facility_id)s') m where"</f>
        <v>not exists ( select 1 from (select * from milscm4.merge_mml_rd_category where facility_id = '%(facility_id)s') m where</v>
      </c>
    </row>
    <row r="29" spans="1:42">
      <c r="A29" s="22"/>
      <c r="P29" s="22"/>
      <c r="Y29" s="22"/>
      <c r="Z29" s="22"/>
      <c r="AA29" s="22"/>
      <c r="AB29" s="22"/>
      <c r="AJ29" s="6" t="s">
        <v>2007</v>
      </c>
      <c r="AN29" s="6" t="s">
        <v>138</v>
      </c>
      <c r="AP29" s="6" t="str">
        <f>"d."&amp;$AN29&amp;"=m."&amp;$AN29</f>
        <v>d.facility_id=m.facility_id</v>
      </c>
    </row>
    <row r="30" spans="1:42">
      <c r="A30" s="22"/>
      <c r="P30" s="22"/>
      <c r="Y30" s="22"/>
      <c r="Z30" s="22"/>
      <c r="AA30" s="22"/>
      <c r="AB30" s="22"/>
      <c r="AN30" s="6" t="s">
        <v>1139</v>
      </c>
      <c r="AP30" s="6" t="str">
        <f t="shared" ref="AP30" si="11">"and d."&amp;$AN30&amp;"=m."&amp;$AN30</f>
        <v>and d.uid=m.uid</v>
      </c>
    </row>
    <row r="31" spans="1:42">
      <c r="P31" s="22"/>
      <c r="Y31" s="22"/>
      <c r="Z31" s="22"/>
      <c r="AA31" s="22"/>
      <c r="AB31" s="22"/>
      <c r="AO31" s="6" t="s">
        <v>2022</v>
      </c>
    </row>
    <row r="32" spans="1:42">
      <c r="P32" s="22"/>
      <c r="Y32" s="22"/>
      <c r="Z32" s="22"/>
      <c r="AA32" s="22"/>
      <c r="AB32" s="22"/>
    </row>
    <row r="33" spans="16:28">
      <c r="P33" s="22"/>
      <c r="Y33" s="22"/>
      <c r="Z33" s="22"/>
      <c r="AA33" s="22"/>
      <c r="AB33" s="22"/>
    </row>
    <row r="34" spans="16:28">
      <c r="P34" s="22"/>
      <c r="Y34" s="22"/>
      <c r="Z34" s="22"/>
      <c r="AA34" s="22"/>
      <c r="AB34" s="22"/>
    </row>
    <row r="35" spans="16:28">
      <c r="P35" s="22"/>
      <c r="Y35" s="22"/>
      <c r="Z35" s="22"/>
      <c r="AA35" s="22"/>
      <c r="AB35" s="22"/>
    </row>
    <row r="36" spans="16:28">
      <c r="P36" s="22"/>
      <c r="Y36" s="22"/>
      <c r="Z36" s="22"/>
      <c r="AA36" s="22"/>
      <c r="AB36" s="22"/>
    </row>
    <row r="37" spans="16:28">
      <c r="P37" s="22"/>
      <c r="Y37" s="22"/>
      <c r="Z37" s="22"/>
      <c r="AA37" s="22"/>
      <c r="AB37" s="22"/>
    </row>
    <row r="38" spans="16:28">
      <c r="P38" s="22"/>
      <c r="Y38" s="22"/>
      <c r="Z38" s="22"/>
      <c r="AA38" s="22"/>
      <c r="AB38"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4"/>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6" ht="16.5" customHeight="1">
      <c r="A1" s="36" t="s">
        <v>173</v>
      </c>
      <c r="B1" s="182" t="s">
        <v>130</v>
      </c>
      <c r="C1" s="183"/>
      <c r="D1" s="4" t="s">
        <v>110</v>
      </c>
      <c r="E1" s="186"/>
      <c r="F1" s="186"/>
      <c r="G1" s="186"/>
      <c r="H1" s="186"/>
      <c r="I1" s="186"/>
      <c r="J1" s="187" t="s">
        <v>131</v>
      </c>
      <c r="K1" s="186"/>
      <c r="L1" s="178"/>
      <c r="M1" s="5" t="s">
        <v>132</v>
      </c>
    </row>
    <row r="2" spans="1:46" ht="18" thickBot="1">
      <c r="B2" s="184"/>
      <c r="C2" s="185"/>
      <c r="D2" s="7" t="s">
        <v>111</v>
      </c>
      <c r="E2" s="188"/>
      <c r="F2" s="188"/>
      <c r="G2" s="188"/>
      <c r="H2" s="188"/>
      <c r="I2" s="188"/>
      <c r="J2" s="189"/>
      <c r="K2" s="190"/>
      <c r="L2" s="191"/>
      <c r="M2" s="8"/>
      <c r="P2" s="6" t="str">
        <f>"ALTER TABLE ONLY milscm4."&amp;D$8</f>
        <v>ALTER TABLE ONLY milscm4.merge_mml_pc_progress_course</v>
      </c>
    </row>
    <row r="3" spans="1:46" ht="18" thickBot="1">
      <c r="B3" s="9"/>
      <c r="C3" s="9"/>
      <c r="D3" s="9"/>
      <c r="E3" s="9"/>
      <c r="F3" s="9"/>
      <c r="G3" s="9"/>
      <c r="H3" s="9"/>
      <c r="I3" s="9"/>
      <c r="J3" s="9"/>
      <c r="K3" s="9"/>
      <c r="L3" s="9"/>
      <c r="M3" s="10"/>
      <c r="N3" s="9"/>
      <c r="Q3" s="6" t="str">
        <f>"ADD CONSTRAINT "&amp;D$8&amp;"_pkey"</f>
        <v>ADD CONSTRAINT merge_mml_pc_progress_course_pkey</v>
      </c>
    </row>
    <row r="4" spans="1:46">
      <c r="B4" s="177" t="s">
        <v>133</v>
      </c>
      <c r="C4" s="178"/>
      <c r="D4" s="179" t="str">
        <f>VLOOKUP(D7,エンティティ一覧!A1:'エンティティ一覧'!AQ10060,13,FALSE)</f>
        <v>ENT_C4_06</v>
      </c>
      <c r="E4" s="180"/>
      <c r="F4" s="180"/>
      <c r="G4" s="180"/>
      <c r="H4" s="180"/>
      <c r="I4" s="180"/>
      <c r="J4" s="180"/>
      <c r="K4" s="180"/>
      <c r="L4" s="180"/>
      <c r="M4" s="181"/>
      <c r="R4" s="6" t="s">
        <v>176</v>
      </c>
    </row>
    <row r="5" spans="1:46">
      <c r="B5" s="161" t="s">
        <v>112</v>
      </c>
      <c r="C5" s="162"/>
      <c r="D5" s="163" t="str">
        <f>VLOOKUP(D7,エンティティ一覧!A1:'エンティティ一覧'!AQ10060,2,FALSE)</f>
        <v>SA_C4</v>
      </c>
      <c r="E5" s="164"/>
      <c r="F5" s="164"/>
      <c r="G5" s="164"/>
      <c r="H5" s="164"/>
      <c r="I5" s="164"/>
      <c r="J5" s="164"/>
      <c r="K5" s="164"/>
      <c r="L5" s="164"/>
      <c r="M5" s="165"/>
      <c r="S5" s="6" t="s">
        <v>174</v>
      </c>
    </row>
    <row r="6" spans="1:46">
      <c r="B6" s="161" t="s">
        <v>113</v>
      </c>
      <c r="C6" s="162"/>
      <c r="D6" s="163" t="str">
        <f>VLOOKUP(D7,エンティティ一覧!A1:'エンティティ一覧'!AQ10060,6,FALSE)</f>
        <v>結合テーブル_MML</v>
      </c>
      <c r="E6" s="164"/>
      <c r="F6" s="164"/>
      <c r="G6" s="164"/>
      <c r="H6" s="164"/>
      <c r="I6" s="164"/>
      <c r="J6" s="164"/>
      <c r="K6" s="164"/>
      <c r="L6" s="164"/>
      <c r="M6" s="165"/>
      <c r="T6" s="6" t="s">
        <v>1756</v>
      </c>
    </row>
    <row r="7" spans="1:46">
      <c r="B7" s="161" t="s">
        <v>114</v>
      </c>
      <c r="C7" s="162"/>
      <c r="D7" s="163" t="s">
        <v>1710</v>
      </c>
      <c r="E7" s="164"/>
      <c r="F7" s="164"/>
      <c r="G7" s="164"/>
      <c r="H7" s="164"/>
      <c r="I7" s="164"/>
      <c r="J7" s="164"/>
      <c r="K7" s="164"/>
      <c r="L7" s="164"/>
      <c r="M7" s="165"/>
      <c r="T7" s="6" t="s">
        <v>1757</v>
      </c>
    </row>
    <row r="8" spans="1:46">
      <c r="B8" s="161" t="s">
        <v>115</v>
      </c>
      <c r="C8" s="162"/>
      <c r="D8" s="163" t="s">
        <v>1711</v>
      </c>
      <c r="E8" s="164"/>
      <c r="F8" s="164"/>
      <c r="G8" s="164"/>
      <c r="H8" s="164"/>
      <c r="I8" s="164"/>
      <c r="J8" s="164"/>
      <c r="K8" s="164"/>
      <c r="L8" s="164"/>
      <c r="M8" s="165"/>
      <c r="S8" s="6" t="s">
        <v>175</v>
      </c>
    </row>
    <row r="9" spans="1:46" ht="19.5" customHeight="1" thickBot="1">
      <c r="B9" s="166" t="s">
        <v>116</v>
      </c>
      <c r="C9" s="167"/>
      <c r="D9" s="168" t="str">
        <f>"二次利用DBの"&amp;SUBSTITUTE(D7,"_結合","")&amp;"テーブルについて、バックアップスキーマを含めて結合する。"</f>
        <v>二次利用DBの経過記録情報モジュール_経過記録情報レコードテーブルについて、バックアップスキーマを含めて結合する。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milscm4.merge_mml_pc_progress_course OWNER TO pgappl11;</v>
      </c>
    </row>
    <row r="10" spans="1:46">
      <c r="B10" s="11"/>
      <c r="C10" s="11"/>
      <c r="D10" s="9"/>
      <c r="E10" s="9"/>
      <c r="F10" s="9"/>
      <c r="G10" s="9"/>
      <c r="H10" s="9"/>
      <c r="I10" s="9"/>
      <c r="J10" s="9"/>
      <c r="K10" s="9"/>
      <c r="L10" s="9"/>
      <c r="M10" s="10"/>
      <c r="N10" s="9"/>
      <c r="P10" s="6" t="str">
        <f>"GRANT ALL ON TABLE milscm4."&amp;D$8&amp;" TO pgappl11;"</f>
        <v>GRANT ALL ON TABLE milscm4.merge_mml_pc_progress_course TO pgappl11;</v>
      </c>
      <c r="AT10" s="56"/>
    </row>
    <row r="11" spans="1:46"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6"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milscm4.merge_mml_pc_progress_course</v>
      </c>
      <c r="AF12" s="156" t="s">
        <v>480</v>
      </c>
      <c r="AG12" s="156"/>
      <c r="AH12" s="156"/>
      <c r="AJ12" s="6" t="str">
        <f>"INSERT INTO milscm4."&amp;$D$8</f>
        <v>INSERT INTO milscm4.merge_mml_pc_progress_course</v>
      </c>
      <c r="AO12" s="6" t="str">
        <f>"INSERT INTO milscm4."&amp;$D$8</f>
        <v>INSERT INTO milscm4.merge_mml_pc_progress_course</v>
      </c>
    </row>
    <row r="13" spans="1:46"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6"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2" si="0">IF(L14="○","NOT NULL","")</f>
        <v>NOT NULL</v>
      </c>
      <c r="W14" s="6" t="str">
        <f t="shared" ref="W14:W22" si="1">"-- "&amp;C14</f>
        <v>-- 取込年月</v>
      </c>
      <c r="X14" s="6"/>
      <c r="AF14" s="52"/>
      <c r="AG14" s="52"/>
      <c r="AH14" s="52"/>
      <c r="AK14" s="22" t="str">
        <f t="shared" ref="AK14:AK17" si="2">IF(CHOOSE(MATCH(AK$11,$AF$11:$AH$11,0),$AF14,$AG14,$AH14)="〇",IF($B14&lt;&gt;1,",Null","Null"),IF($B14&lt;&gt;1,","&amp;$D14,$D14))</f>
        <v>torikomi_ym</v>
      </c>
      <c r="AP14" s="22" t="str">
        <f t="shared" ref="AP14:AP22" si="3">IF(CHOOSE(MATCH(AP$11,$AF$11:$AH$11,0),$AF14,$AG14,$AH14)="〇",IF($B14&lt;&gt;1,",Null","Null"),IF($B14&lt;&gt;1,","&amp;"d."&amp;$D14,"d."&amp;$D14))</f>
        <v>d.torikomi_ym</v>
      </c>
    </row>
    <row r="15" spans="1:46" s="22" customFormat="1">
      <c r="A15" s="6"/>
      <c r="B15" s="14">
        <f t="shared" ref="B15:B21" si="4">ROW()-13</f>
        <v>2</v>
      </c>
      <c r="C15" s="15" t="s">
        <v>162</v>
      </c>
      <c r="D15" s="15" t="s">
        <v>136</v>
      </c>
      <c r="E15" s="17"/>
      <c r="F15" s="16" t="s">
        <v>129</v>
      </c>
      <c r="G15" s="17">
        <v>10</v>
      </c>
      <c r="H15" s="17" t="str">
        <f t="shared" ref="H15:H22" si="5">IF(F15="フラグ","boolean",IF(F15="文字列","text",IF(F15="整数","integer",IF(F15="実数","numeric",""))))</f>
        <v>integer</v>
      </c>
      <c r="I15" s="17">
        <f t="shared" ref="I15:I22" si="6">IF(H15="boolean",1,IF(H15="text",IF(G15&lt;=126,1+(G15*3),4+(G15*3)),IF(H15="integer",4,IF(H15="numeric",3+CEILING(G15/4*2,2),0))))</f>
        <v>4</v>
      </c>
      <c r="J15" s="18"/>
      <c r="K15" s="21"/>
      <c r="L15" s="19"/>
      <c r="M15" s="20" t="s">
        <v>1127</v>
      </c>
      <c r="P15" s="6"/>
      <c r="Q15" s="6"/>
      <c r="R15" s="6"/>
      <c r="S15" s="6" t="str">
        <f t="shared" ref="S15:S22" si="7">IF(B15&lt;&gt;1,","&amp;D15,D15)</f>
        <v>,mil_karute_id</v>
      </c>
      <c r="T15" s="6" t="str">
        <f t="shared" ref="T15:T22" si="8">UPPER(H15)</f>
        <v>INTEGER</v>
      </c>
      <c r="U15" s="6" t="str">
        <f t="shared" ref="U15:U22" si="9">IF(K15&lt;&gt;"","default "&amp;IF(H15="text","'"&amp;K15&amp;"'",K15),"")</f>
        <v/>
      </c>
      <c r="V15" s="6" t="str">
        <f t="shared" si="0"/>
        <v/>
      </c>
      <c r="W15" s="6" t="str">
        <f t="shared" si="1"/>
        <v>-- 千年カルテID</v>
      </c>
      <c r="X15" s="6"/>
      <c r="AF15" s="52"/>
      <c r="AG15" s="52"/>
      <c r="AH15" s="52"/>
      <c r="AK15" s="22" t="str">
        <f t="shared" si="2"/>
        <v>,mil_karute_id</v>
      </c>
      <c r="AP15" s="22" t="str">
        <f t="shared" si="3"/>
        <v>,d.mil_karute_id</v>
      </c>
    </row>
    <row r="16" spans="1:46" s="22" customFormat="1" ht="87">
      <c r="A16" s="6"/>
      <c r="B16" s="14">
        <f t="shared" si="4"/>
        <v>3</v>
      </c>
      <c r="C16" s="25" t="s">
        <v>161</v>
      </c>
      <c r="D16" s="25" t="s">
        <v>468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52"/>
      <c r="AG16" s="52"/>
      <c r="AH16" s="52"/>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52"/>
      <c r="AG17" s="52"/>
      <c r="AH17" s="52"/>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52"/>
      <c r="AG18" s="52"/>
      <c r="AH18" s="52"/>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52"/>
      <c r="AG19" s="52"/>
      <c r="AH19" s="52"/>
      <c r="AK19" s="22" t="str">
        <f t="shared" ref="AK19:AK22"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52"/>
      <c r="AG20" s="52"/>
      <c r="AH20" s="52"/>
      <c r="AK20" s="22" t="str">
        <f t="shared" si="10"/>
        <v>,uid</v>
      </c>
      <c r="AP20" s="22" t="str">
        <f t="shared" si="3"/>
        <v>,d.uid</v>
      </c>
    </row>
    <row r="21" spans="1:42" s="22" customFormat="1" ht="34.799999999999997">
      <c r="A21" s="6"/>
      <c r="B21" s="14">
        <f t="shared" si="4"/>
        <v>8</v>
      </c>
      <c r="C21" s="15" t="s">
        <v>1712</v>
      </c>
      <c r="D21" s="15" t="s">
        <v>1713</v>
      </c>
      <c r="E21" s="17" t="s">
        <v>137</v>
      </c>
      <c r="F21" s="16" t="s">
        <v>129</v>
      </c>
      <c r="G21" s="17">
        <v>10</v>
      </c>
      <c r="H21" s="17" t="str">
        <f t="shared" si="5"/>
        <v>integer</v>
      </c>
      <c r="I21" s="17">
        <f t="shared" si="6"/>
        <v>4</v>
      </c>
      <c r="J21" s="18"/>
      <c r="K21" s="21"/>
      <c r="L21" s="19" t="s">
        <v>137</v>
      </c>
      <c r="M21" s="20" t="s">
        <v>1716</v>
      </c>
      <c r="P21" s="6"/>
      <c r="Q21" s="6"/>
      <c r="R21" s="6"/>
      <c r="S21" s="6" t="str">
        <f t="shared" si="7"/>
        <v>,keika_seq</v>
      </c>
      <c r="T21" s="6" t="str">
        <f t="shared" si="8"/>
        <v>INTEGER</v>
      </c>
      <c r="U21" s="6" t="str">
        <f t="shared" si="9"/>
        <v/>
      </c>
      <c r="V21" s="6" t="str">
        <f t="shared" si="0"/>
        <v>NOT NULL</v>
      </c>
      <c r="W21" s="6" t="str">
        <f t="shared" si="1"/>
        <v>-- 経過記録SEQ</v>
      </c>
      <c r="X21" s="6"/>
      <c r="AF21" s="52"/>
      <c r="AG21" s="52"/>
      <c r="AH21" s="52"/>
      <c r="AK21" s="22" t="str">
        <f t="shared" si="10"/>
        <v>,keika_seq</v>
      </c>
      <c r="AP21" s="22" t="str">
        <f t="shared" si="3"/>
        <v>,d.keika_seq</v>
      </c>
    </row>
    <row r="22" spans="1:42" s="22" customFormat="1" ht="35.4" thickBot="1">
      <c r="A22" s="6"/>
      <c r="B22" s="30">
        <f>ROW()-13</f>
        <v>9</v>
      </c>
      <c r="C22" s="31" t="s">
        <v>1714</v>
      </c>
      <c r="D22" s="31" t="s">
        <v>1715</v>
      </c>
      <c r="E22" s="23"/>
      <c r="F22" s="23" t="s">
        <v>183</v>
      </c>
      <c r="G22" s="23">
        <v>100</v>
      </c>
      <c r="H22" s="23" t="str">
        <f t="shared" si="5"/>
        <v>text</v>
      </c>
      <c r="I22" s="23">
        <f t="shared" si="6"/>
        <v>301</v>
      </c>
      <c r="J22" s="32"/>
      <c r="K22" s="33"/>
      <c r="L22" s="34"/>
      <c r="M22" s="35" t="s">
        <v>1717</v>
      </c>
      <c r="P22" s="6"/>
      <c r="Q22" s="6"/>
      <c r="R22" s="6"/>
      <c r="S22" s="6" t="str">
        <f t="shared" si="7"/>
        <v>,free_expression</v>
      </c>
      <c r="T22" s="6" t="str">
        <f t="shared" si="8"/>
        <v>TEXT</v>
      </c>
      <c r="U22" s="6" t="str">
        <f t="shared" si="9"/>
        <v/>
      </c>
      <c r="V22" s="6" t="str">
        <f t="shared" si="0"/>
        <v/>
      </c>
      <c r="W22" s="6" t="str">
        <f t="shared" si="1"/>
        <v>-- 自由記載</v>
      </c>
      <c r="X22" s="6"/>
      <c r="AF22" s="52"/>
      <c r="AG22" s="52"/>
      <c r="AH22" s="52"/>
      <c r="AK22" s="22" t="str">
        <f t="shared" si="10"/>
        <v>,free_expression</v>
      </c>
      <c r="AP22" s="22" t="str">
        <f t="shared" si="3"/>
        <v>,d.free_expression</v>
      </c>
    </row>
    <row r="23" spans="1:42">
      <c r="P23" s="22"/>
      <c r="R23" s="6" t="s">
        <v>175</v>
      </c>
      <c r="Y23" s="22"/>
      <c r="Z23" s="22"/>
      <c r="AA23" s="22"/>
      <c r="AB23" s="22"/>
      <c r="AJ23" s="6" t="s">
        <v>476</v>
      </c>
      <c r="AO23" s="6" t="s">
        <v>476</v>
      </c>
    </row>
    <row r="24" spans="1:42">
      <c r="A24" s="22"/>
      <c r="P24" s="22"/>
      <c r="Y24" s="22"/>
      <c r="Z24" s="22"/>
      <c r="AA24" s="22"/>
      <c r="AB24" s="22"/>
      <c r="AK24" s="6" t="str">
        <f>AK$11&amp;"."&amp;SUBSTITUTE($D$8,"merge","dwh")</f>
        <v>milscm2.dwh_mml_pc_progress_course</v>
      </c>
      <c r="AP24" s="6" t="str">
        <f>"(select * from "&amp;$AP$11&amp;"."&amp;SUBSTITUTE($D$8,"merge","dwh")&amp;" where facility_id = '%(facility_id)s') d "</f>
        <v xml:space="preserve">(select * from milscm22.dwh_mml_pc_progress_course where facility_id = '%(facility_id)s') d </v>
      </c>
    </row>
    <row r="25" spans="1:42">
      <c r="A25" s="22"/>
      <c r="P25" s="22"/>
      <c r="Y25" s="22"/>
      <c r="Z25" s="22"/>
      <c r="AA25" s="22"/>
      <c r="AB25" s="22"/>
      <c r="AJ25" s="6" t="s">
        <v>2006</v>
      </c>
      <c r="AO25" s="6" t="s">
        <v>2006</v>
      </c>
    </row>
    <row r="26" spans="1:42">
      <c r="A26" s="22"/>
      <c r="P26" s="22"/>
      <c r="Y26" s="22"/>
      <c r="Z26" s="22"/>
      <c r="AA26" s="22"/>
      <c r="AB26" s="22"/>
      <c r="AI26" s="6" t="s">
        <v>138</v>
      </c>
      <c r="AK26" s="6" t="str">
        <f>$AI26&amp;" = '%(facility_id)s'"</f>
        <v>facility_id = '%(facility_id)s'</v>
      </c>
      <c r="AP26" s="6" t="str">
        <f>"not exists ( select 1 from (select * from "&amp;"milscm4."&amp;$D$8&amp;" where facility_id = '%(facility_id)s') m where"</f>
        <v>not exists ( select 1 from (select * from milscm4.merge_mml_pc_progress_course where facility_id = '%(facility_id)s') m where</v>
      </c>
    </row>
    <row r="27" spans="1:42">
      <c r="A27" s="22"/>
      <c r="P27" s="22"/>
      <c r="Y27" s="22"/>
      <c r="Z27" s="22"/>
      <c r="AA27" s="22"/>
      <c r="AB27" s="22"/>
      <c r="AJ27" s="6" t="s">
        <v>2007</v>
      </c>
      <c r="AN27" s="6" t="s">
        <v>138</v>
      </c>
      <c r="AP27" s="6" t="str">
        <f>"d."&amp;$AN27&amp;"=m."&amp;$AN27</f>
        <v>d.facility_id=m.facility_id</v>
      </c>
    </row>
    <row r="28" spans="1:42">
      <c r="P28" s="22"/>
      <c r="Y28" s="22"/>
      <c r="Z28" s="22"/>
      <c r="AA28" s="22"/>
      <c r="AB28" s="22"/>
      <c r="AN28" s="6" t="s">
        <v>1139</v>
      </c>
      <c r="AP28" s="6" t="str">
        <f t="shared" ref="AP28" si="11">"and d."&amp;$AN28&amp;"=m."&amp;$AN28</f>
        <v>and d.uid=m.uid</v>
      </c>
    </row>
    <row r="29" spans="1:42">
      <c r="P29" s="22"/>
      <c r="Y29" s="22"/>
      <c r="Z29" s="22"/>
      <c r="AA29" s="22"/>
      <c r="AB29" s="22"/>
      <c r="AO29" s="6" t="s">
        <v>2022</v>
      </c>
    </row>
    <row r="30" spans="1:42">
      <c r="P30" s="22"/>
      <c r="Y30" s="22"/>
      <c r="Z30" s="22"/>
      <c r="AA30" s="22"/>
      <c r="AB30" s="22"/>
    </row>
    <row r="31" spans="1:42">
      <c r="P31" s="22"/>
      <c r="Y31" s="22"/>
      <c r="Z31" s="22"/>
      <c r="AA31" s="22"/>
      <c r="AB31" s="22"/>
    </row>
    <row r="32" spans="1:42">
      <c r="P32" s="22"/>
      <c r="Y32" s="22"/>
      <c r="Z32" s="22"/>
      <c r="AA32" s="22"/>
      <c r="AB32" s="22"/>
    </row>
    <row r="33" spans="16:28">
      <c r="P33" s="22"/>
      <c r="Y33" s="22"/>
      <c r="Z33" s="22"/>
      <c r="AA33" s="22"/>
      <c r="AB33" s="22"/>
    </row>
    <row r="34" spans="16:28">
      <c r="P34" s="22"/>
      <c r="Y34" s="22"/>
      <c r="Z34" s="22"/>
      <c r="AA34" s="22"/>
      <c r="AB34"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7"/>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milscm4.merge_mml_pc_problem</v>
      </c>
    </row>
    <row r="3" spans="1:42" ht="18" thickBot="1">
      <c r="B3" s="9"/>
      <c r="C3" s="9"/>
      <c r="D3" s="9"/>
      <c r="E3" s="9"/>
      <c r="F3" s="9"/>
      <c r="G3" s="9"/>
      <c r="H3" s="9"/>
      <c r="I3" s="9"/>
      <c r="J3" s="9"/>
      <c r="K3" s="9"/>
      <c r="L3" s="9"/>
      <c r="M3" s="10"/>
      <c r="N3" s="9"/>
      <c r="Q3" s="6" t="str">
        <f>"ADD CONSTRAINT "&amp;D$8&amp;"_pkey"</f>
        <v>ADD CONSTRAINT merge_mml_pc_problem_pkey</v>
      </c>
    </row>
    <row r="4" spans="1:42">
      <c r="B4" s="177" t="s">
        <v>133</v>
      </c>
      <c r="C4" s="178"/>
      <c r="D4" s="179" t="str">
        <f>VLOOKUP(D7,エンティティ一覧!A1:'エンティティ一覧'!AQ10060,13,FALSE)</f>
        <v>ENT_C4_07</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2">
      <c r="B7" s="161" t="s">
        <v>114</v>
      </c>
      <c r="C7" s="162"/>
      <c r="D7" s="163" t="s">
        <v>1718</v>
      </c>
      <c r="E7" s="164"/>
      <c r="F7" s="164"/>
      <c r="G7" s="164"/>
      <c r="H7" s="164"/>
      <c r="I7" s="164"/>
      <c r="J7" s="164"/>
      <c r="K7" s="164"/>
      <c r="L7" s="164"/>
      <c r="M7" s="165"/>
      <c r="T7" s="6" t="s">
        <v>1760</v>
      </c>
    </row>
    <row r="8" spans="1:42">
      <c r="B8" s="161" t="s">
        <v>115</v>
      </c>
      <c r="C8" s="162"/>
      <c r="D8" s="163" t="s">
        <v>1719</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二次利用DBの経過記録情報モジュール_プロブレムレコードテーブルについて、バックアップスキーマを含めて結合する。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milscm4.merge_mml_pc_problem OWNER TO pgappl11;</v>
      </c>
    </row>
    <row r="10" spans="1:42">
      <c r="B10" s="11"/>
      <c r="C10" s="11"/>
      <c r="D10" s="9"/>
      <c r="E10" s="9"/>
      <c r="F10" s="9"/>
      <c r="G10" s="9"/>
      <c r="H10" s="9"/>
      <c r="I10" s="9"/>
      <c r="J10" s="9"/>
      <c r="K10" s="9"/>
      <c r="L10" s="9"/>
      <c r="M10" s="10"/>
      <c r="N10" s="9"/>
      <c r="P10" s="6" t="str">
        <f>"GRANT ALL ON TABLE milscm4."&amp;D$8&amp;" TO pgappl11;"</f>
        <v>GRANT ALL ON TABLE milscm4.merge_mml_pc_problem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milscm4.merge_mml_pc_problem</v>
      </c>
      <c r="AF12" s="156" t="s">
        <v>480</v>
      </c>
      <c r="AG12" s="156"/>
      <c r="AH12" s="156"/>
      <c r="AJ12" s="6" t="str">
        <f>"INSERT INTO milscm4."&amp;$D$8</f>
        <v>INSERT INTO milscm4.merge_mml_pc_problem</v>
      </c>
      <c r="AO12" s="6" t="str">
        <f>"INSERT INTO milscm4."&amp;$D$8</f>
        <v>INSERT INTO milscm4.merge_mml_pc_problem</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3" si="0">IF(L14="○","NOT NULL","")</f>
        <v>NOT NULL</v>
      </c>
      <c r="W14" s="6" t="str">
        <f t="shared" ref="W14:W33" si="1">"-- "&amp;C14</f>
        <v>-- 取込年月</v>
      </c>
      <c r="X14" s="6"/>
      <c r="AF14" s="52"/>
      <c r="AG14" s="52"/>
      <c r="AH14" s="52"/>
      <c r="AK14" s="22" t="str">
        <f t="shared" ref="AK14:AK28" si="2">IF(CHOOSE(MATCH(AK$11,$AF$11:$AH$11,0),$AF14,$AG14,$AH14)="〇",IF($B14&lt;&gt;1,",Null","Null"),IF($B14&lt;&gt;1,","&amp;$D14,$D14))</f>
        <v>torikomi_ym</v>
      </c>
      <c r="AP14" s="22" t="str">
        <f t="shared" ref="AP14:AP33" si="3">IF(CHOOSE(MATCH(AP$11,$AF$11:$AH$11,0),$AF14,$AG14,$AH14)="〇",IF($B14&lt;&gt;1,",Null","Null"),IF($B14&lt;&gt;1,","&amp;"d."&amp;$D14,"d."&amp;$D14))</f>
        <v>d.torikomi_ym</v>
      </c>
    </row>
    <row r="15" spans="1:42" s="22" customFormat="1">
      <c r="A15" s="6"/>
      <c r="B15" s="14">
        <f t="shared" ref="B15:B32" si="4">ROW()-13</f>
        <v>2</v>
      </c>
      <c r="C15" s="15" t="s">
        <v>162</v>
      </c>
      <c r="D15" s="15" t="s">
        <v>136</v>
      </c>
      <c r="E15" s="17"/>
      <c r="F15" s="16" t="s">
        <v>129</v>
      </c>
      <c r="G15" s="17">
        <v>10</v>
      </c>
      <c r="H15" s="17" t="str">
        <f t="shared" ref="H15:H33" si="5">IF(F15="フラグ","boolean",IF(F15="文字列","text",IF(F15="整数","integer",IF(F15="実数","numeric",""))))</f>
        <v>integer</v>
      </c>
      <c r="I15" s="17">
        <f t="shared" ref="I15:I33" si="6">IF(H15="boolean",1,IF(H15="text",IF(G15&lt;=126,1+(G15*3),4+(G15*3)),IF(H15="integer",4,IF(H15="numeric",3+CEILING(G15/4*2,2),0))))</f>
        <v>4</v>
      </c>
      <c r="J15" s="18"/>
      <c r="K15" s="21"/>
      <c r="L15" s="19"/>
      <c r="M15" s="20" t="s">
        <v>1127</v>
      </c>
      <c r="P15" s="6"/>
      <c r="Q15" s="6"/>
      <c r="R15" s="6"/>
      <c r="S15" s="6" t="str">
        <f t="shared" ref="S15:S33" si="7">IF(B15&lt;&gt;1,","&amp;D15,D15)</f>
        <v>,mil_karute_id</v>
      </c>
      <c r="T15" s="6" t="str">
        <f t="shared" ref="T15:T33" si="8">UPPER(H15)</f>
        <v>INTEGER</v>
      </c>
      <c r="U15" s="6" t="str">
        <f t="shared" ref="U15:U33" si="9">IF(K15&lt;&gt;"","default "&amp;IF(H15="text","'"&amp;K15&amp;"'",K15),"")</f>
        <v/>
      </c>
      <c r="V15" s="6" t="str">
        <f t="shared" si="0"/>
        <v/>
      </c>
      <c r="W15" s="6" t="str">
        <f t="shared" si="1"/>
        <v>-- 千年カルテID</v>
      </c>
      <c r="X15" s="6"/>
      <c r="AF15" s="52"/>
      <c r="AG15" s="52"/>
      <c r="AH15" s="52"/>
      <c r="AK15" s="22" t="str">
        <f t="shared" si="2"/>
        <v>,mil_karute_id</v>
      </c>
      <c r="AP15" s="22" t="str">
        <f t="shared" si="3"/>
        <v>,d.mil_karute_id</v>
      </c>
    </row>
    <row r="16" spans="1:42" s="22" customFormat="1" ht="87">
      <c r="A16" s="6"/>
      <c r="B16" s="14">
        <f t="shared" si="4"/>
        <v>3</v>
      </c>
      <c r="C16" s="25" t="s">
        <v>161</v>
      </c>
      <c r="D16" s="25" t="s">
        <v>138</v>
      </c>
      <c r="E16" s="16" t="s">
        <v>137</v>
      </c>
      <c r="F16" s="16" t="s">
        <v>183</v>
      </c>
      <c r="G16" s="16">
        <v>9</v>
      </c>
      <c r="H16" s="17" t="str">
        <f t="shared" ref="H16:H21" si="10">IF(F16="フラグ","boolean",IF(F16="文字列","text",IF(F16="整数","integer",IF(F16="実数","numeric",""))))</f>
        <v>text</v>
      </c>
      <c r="I16" s="17">
        <f t="shared" ref="I16:I21" si="11">IF(H16="boolean",1,IF(H16="text",IF(G16&lt;=126,1+(G16*3),4+(G16*3)),IF(H16="integer",4,IF(H16="numeric",3+CEILING(G16/4*2,2),0))))</f>
        <v>28</v>
      </c>
      <c r="J16" s="26"/>
      <c r="K16" s="27"/>
      <c r="L16" s="28" t="s">
        <v>137</v>
      </c>
      <c r="M16" s="29" t="s">
        <v>1128</v>
      </c>
      <c r="P16" s="6"/>
      <c r="Q16" s="6"/>
      <c r="R16" s="6"/>
      <c r="S16" s="6" t="str">
        <f t="shared" ref="S16:S21" si="12">IF(B16&lt;&gt;1,","&amp;D16,D16)</f>
        <v>,facility_id</v>
      </c>
      <c r="T16" s="6" t="str">
        <f t="shared" ref="T16:T21" si="13">UPPER(H16)</f>
        <v>TEXT</v>
      </c>
      <c r="U16" s="6" t="str">
        <f t="shared" ref="U16:U21" si="14">IF(K16&lt;&gt;"","default "&amp;IF(H16="text","'"&amp;K16&amp;"'",K16),"")</f>
        <v/>
      </c>
      <c r="V16" s="6" t="str">
        <f t="shared" ref="V16:V21" si="15">IF(L16="○","NOT NULL","")</f>
        <v>NOT NULL</v>
      </c>
      <c r="W16" s="6" t="str">
        <f t="shared" ref="W16:W21" si="16">"-- "&amp;C16</f>
        <v>-- 施設ID</v>
      </c>
      <c r="X16" s="6"/>
      <c r="AF16" s="52"/>
      <c r="AG16" s="52"/>
      <c r="AH16" s="52"/>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10"/>
        <v>text</v>
      </c>
      <c r="I17" s="17">
        <f t="shared" si="11"/>
        <v>25</v>
      </c>
      <c r="J17" s="18"/>
      <c r="K17" s="21"/>
      <c r="L17" s="19" t="s">
        <v>137</v>
      </c>
      <c r="M17" s="20" t="s">
        <v>1187</v>
      </c>
      <c r="P17" s="6"/>
      <c r="Q17" s="6"/>
      <c r="R17" s="6"/>
      <c r="S17" s="6" t="str">
        <f t="shared" si="12"/>
        <v>,shinryo_ymd</v>
      </c>
      <c r="T17" s="6" t="str">
        <f t="shared" si="13"/>
        <v>TEXT</v>
      </c>
      <c r="U17" s="6" t="str">
        <f t="shared" si="14"/>
        <v/>
      </c>
      <c r="V17" s="6" t="str">
        <f t="shared" si="15"/>
        <v>NOT NULL</v>
      </c>
      <c r="W17" s="6" t="str">
        <f t="shared" si="16"/>
        <v>-- 診療年月日</v>
      </c>
      <c r="X17" s="6"/>
      <c r="AF17" s="52"/>
      <c r="AG17" s="52"/>
      <c r="AH17" s="52"/>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10"/>
        <v>text</v>
      </c>
      <c r="I18" s="17">
        <f t="shared" si="11"/>
        <v>10</v>
      </c>
      <c r="J18" s="26"/>
      <c r="K18" s="27" t="s">
        <v>1133</v>
      </c>
      <c r="L18" s="28" t="s">
        <v>137</v>
      </c>
      <c r="M18" s="29" t="s">
        <v>1134</v>
      </c>
      <c r="P18" s="6"/>
      <c r="Q18" s="6"/>
      <c r="R18" s="6"/>
      <c r="S18" s="6" t="str">
        <f t="shared" si="12"/>
        <v>,data_type</v>
      </c>
      <c r="T18" s="6" t="str">
        <f t="shared" si="13"/>
        <v>TEXT</v>
      </c>
      <c r="U18" s="6" t="str">
        <f t="shared" si="14"/>
        <v>default 'MML'</v>
      </c>
      <c r="V18" s="6" t="str">
        <f t="shared" si="15"/>
        <v>NOT NULL</v>
      </c>
      <c r="W18" s="6" t="str">
        <f t="shared" si="16"/>
        <v>-- データ種別</v>
      </c>
      <c r="X18" s="6"/>
      <c r="AF18" s="52"/>
      <c r="AG18" s="52"/>
      <c r="AH18" s="52"/>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10"/>
        <v>text</v>
      </c>
      <c r="I19" s="17">
        <f t="shared" si="11"/>
        <v>61</v>
      </c>
      <c r="J19" s="18"/>
      <c r="K19" s="21"/>
      <c r="L19" s="19" t="s">
        <v>137</v>
      </c>
      <c r="M19" s="20" t="s">
        <v>1137</v>
      </c>
      <c r="P19" s="6"/>
      <c r="Q19" s="6"/>
      <c r="R19" s="6"/>
      <c r="S19" s="6" t="str">
        <f t="shared" si="12"/>
        <v>,master_id</v>
      </c>
      <c r="T19" s="6" t="str">
        <f t="shared" si="13"/>
        <v>TEXT</v>
      </c>
      <c r="U19" s="6" t="str">
        <f t="shared" si="14"/>
        <v/>
      </c>
      <c r="V19" s="6" t="str">
        <f t="shared" si="15"/>
        <v>NOT NULL</v>
      </c>
      <c r="W19" s="6" t="str">
        <f t="shared" si="16"/>
        <v>-- 患者ID</v>
      </c>
      <c r="X19" s="6"/>
      <c r="AF19" s="52"/>
      <c r="AG19" s="52"/>
      <c r="AH19" s="52"/>
      <c r="AK19" s="22" t="str">
        <f t="shared" ref="AK19:AK21" si="17">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10"/>
        <v>text</v>
      </c>
      <c r="I20" s="17">
        <f t="shared" si="11"/>
        <v>151</v>
      </c>
      <c r="J20" s="26"/>
      <c r="K20" s="27"/>
      <c r="L20" s="28" t="s">
        <v>137</v>
      </c>
      <c r="M20" s="29" t="s">
        <v>1140</v>
      </c>
      <c r="P20" s="6"/>
      <c r="Q20" s="6"/>
      <c r="R20" s="6"/>
      <c r="S20" s="6" t="str">
        <f t="shared" si="12"/>
        <v>,uid</v>
      </c>
      <c r="T20" s="6" t="str">
        <f t="shared" si="13"/>
        <v>TEXT</v>
      </c>
      <c r="U20" s="6" t="str">
        <f t="shared" si="14"/>
        <v/>
      </c>
      <c r="V20" s="6" t="str">
        <f t="shared" si="15"/>
        <v>NOT NULL</v>
      </c>
      <c r="W20" s="6" t="str">
        <f t="shared" si="16"/>
        <v>-- 文書ユニークID</v>
      </c>
      <c r="X20" s="6"/>
      <c r="AF20" s="52"/>
      <c r="AG20" s="52"/>
      <c r="AH20" s="52"/>
      <c r="AK20" s="22" t="str">
        <f t="shared" si="17"/>
        <v>,uid</v>
      </c>
      <c r="AP20" s="22" t="str">
        <f t="shared" si="3"/>
        <v>,d.uid</v>
      </c>
    </row>
    <row r="21" spans="1:42" s="22" customFormat="1" ht="34.799999999999997">
      <c r="A21" s="6"/>
      <c r="B21" s="14">
        <f t="shared" si="4"/>
        <v>8</v>
      </c>
      <c r="C21" s="15" t="s">
        <v>1712</v>
      </c>
      <c r="D21" s="15" t="s">
        <v>1758</v>
      </c>
      <c r="E21" s="17" t="s">
        <v>137</v>
      </c>
      <c r="F21" s="16" t="s">
        <v>129</v>
      </c>
      <c r="G21" s="17">
        <v>10</v>
      </c>
      <c r="H21" s="17" t="str">
        <f t="shared" si="10"/>
        <v>integer</v>
      </c>
      <c r="I21" s="17">
        <f t="shared" si="11"/>
        <v>4</v>
      </c>
      <c r="J21" s="18"/>
      <c r="K21" s="21"/>
      <c r="L21" s="19" t="s">
        <v>137</v>
      </c>
      <c r="M21" s="20" t="s">
        <v>1716</v>
      </c>
      <c r="P21" s="6"/>
      <c r="Q21" s="6"/>
      <c r="R21" s="6"/>
      <c r="S21" s="6" t="str">
        <f t="shared" si="12"/>
        <v>,keika_seq</v>
      </c>
      <c r="T21" s="6" t="str">
        <f t="shared" si="13"/>
        <v>INTEGER</v>
      </c>
      <c r="U21" s="6" t="str">
        <f t="shared" si="14"/>
        <v/>
      </c>
      <c r="V21" s="6" t="str">
        <f t="shared" si="15"/>
        <v>NOT NULL</v>
      </c>
      <c r="W21" s="6" t="str">
        <f t="shared" si="16"/>
        <v>-- 経過記録SEQ</v>
      </c>
      <c r="X21" s="6"/>
      <c r="AF21" s="52"/>
      <c r="AG21" s="52"/>
      <c r="AH21" s="52"/>
      <c r="AK21" s="22" t="str">
        <f t="shared" si="17"/>
        <v>,keika_seq</v>
      </c>
      <c r="AP21" s="22" t="str">
        <f t="shared" si="3"/>
        <v>,d.keika_seq</v>
      </c>
    </row>
    <row r="22" spans="1:42" s="22" customFormat="1">
      <c r="A22" s="6"/>
      <c r="B22" s="14">
        <f t="shared" si="4"/>
        <v>9</v>
      </c>
      <c r="C22" s="25" t="s">
        <v>1720</v>
      </c>
      <c r="D22" s="25" t="s">
        <v>1759</v>
      </c>
      <c r="E22" s="16" t="s">
        <v>137</v>
      </c>
      <c r="F22" s="16" t="s">
        <v>129</v>
      </c>
      <c r="G22" s="16">
        <v>10</v>
      </c>
      <c r="H22" s="17" t="str">
        <f t="shared" si="5"/>
        <v>integer</v>
      </c>
      <c r="I22" s="17">
        <f t="shared" si="6"/>
        <v>4</v>
      </c>
      <c r="J22" s="26"/>
      <c r="K22" s="27"/>
      <c r="L22" s="28" t="s">
        <v>137</v>
      </c>
      <c r="M22" s="29" t="s">
        <v>1744</v>
      </c>
      <c r="P22" s="6"/>
      <c r="Q22" s="6"/>
      <c r="R22" s="6"/>
      <c r="S22" s="6" t="str">
        <f t="shared" si="7"/>
        <v>,problem_seq</v>
      </c>
      <c r="T22" s="6" t="str">
        <f t="shared" si="8"/>
        <v>INTEGER</v>
      </c>
      <c r="U22" s="6" t="str">
        <f t="shared" si="9"/>
        <v/>
      </c>
      <c r="V22" s="6" t="str">
        <f t="shared" si="0"/>
        <v>NOT NULL</v>
      </c>
      <c r="W22" s="6" t="str">
        <f t="shared" si="1"/>
        <v>-- プロブレムSEQ</v>
      </c>
      <c r="X22" s="6"/>
      <c r="AF22" s="52"/>
      <c r="AG22" s="52"/>
      <c r="AH22" s="52"/>
      <c r="AK22" s="22" t="str">
        <f t="shared" si="2"/>
        <v>,problem_seq</v>
      </c>
      <c r="AP22" s="22" t="str">
        <f t="shared" si="3"/>
        <v>,d.problem_seq</v>
      </c>
    </row>
    <row r="23" spans="1:42" s="22" customFormat="1" ht="34.799999999999997">
      <c r="A23" s="6"/>
      <c r="B23" s="14">
        <f t="shared" si="4"/>
        <v>10</v>
      </c>
      <c r="C23" s="15" t="s">
        <v>1722</v>
      </c>
      <c r="D23" s="15" t="s">
        <v>1723</v>
      </c>
      <c r="E23" s="17"/>
      <c r="F23" s="16" t="s">
        <v>183</v>
      </c>
      <c r="G23" s="17">
        <v>100</v>
      </c>
      <c r="H23" s="17" t="str">
        <f t="shared" ref="H23:H27" si="18">IF(F23="フラグ","boolean",IF(F23="文字列","text",IF(F23="整数","integer",IF(F23="実数","numeric",""))))</f>
        <v>text</v>
      </c>
      <c r="I23" s="17">
        <f t="shared" ref="I23:I27" si="19">IF(H23="boolean",1,IF(H23="text",IF(G23&lt;=126,1+(G23*3),4+(G23*3)),IF(H23="integer",4,IF(H23="numeric",3+CEILING(G23/4*2,2),0))))</f>
        <v>301</v>
      </c>
      <c r="J23" s="18"/>
      <c r="K23" s="21"/>
      <c r="L23" s="19"/>
      <c r="M23" s="20" t="s">
        <v>1745</v>
      </c>
      <c r="P23" s="6"/>
      <c r="Q23" s="6"/>
      <c r="R23" s="6"/>
      <c r="S23" s="6" t="str">
        <f t="shared" ref="S23:S27" si="20">IF(B23&lt;&gt;1,","&amp;D23,D23)</f>
        <v>,problem_shippei_name</v>
      </c>
      <c r="T23" s="6" t="str">
        <f t="shared" ref="T23:T27" si="21">UPPER(H23)</f>
        <v>TEXT</v>
      </c>
      <c r="U23" s="6" t="str">
        <f t="shared" ref="U23:U27" si="22">IF(K23&lt;&gt;"","default "&amp;IF(H23="text","'"&amp;K23&amp;"'",K23),"")</f>
        <v/>
      </c>
      <c r="V23" s="6" t="str">
        <f t="shared" ref="V23:V27" si="23">IF(L23="○","NOT NULL","")</f>
        <v/>
      </c>
      <c r="W23" s="6" t="str">
        <f t="shared" ref="W23:W27" si="24">"-- "&amp;C23</f>
        <v>-- プロブレム名（疾病名）</v>
      </c>
      <c r="X23" s="6"/>
      <c r="AF23" s="52"/>
      <c r="AG23" s="52"/>
      <c r="AH23" s="52"/>
      <c r="AK23" s="22" t="str">
        <f t="shared" si="2"/>
        <v>,problem_shippei_name</v>
      </c>
      <c r="AP23" s="22" t="str">
        <f t="shared" si="3"/>
        <v>,d.problem_shippei_name</v>
      </c>
    </row>
    <row r="24" spans="1:42" s="22" customFormat="1" ht="69.599999999999994">
      <c r="A24" s="6"/>
      <c r="B24" s="14">
        <f>ROW()-13</f>
        <v>11</v>
      </c>
      <c r="C24" s="25" t="s">
        <v>1724</v>
      </c>
      <c r="D24" s="25" t="s">
        <v>1725</v>
      </c>
      <c r="E24" s="16"/>
      <c r="F24" s="16" t="s">
        <v>183</v>
      </c>
      <c r="G24" s="16">
        <v>50</v>
      </c>
      <c r="H24" s="17" t="str">
        <f t="shared" si="18"/>
        <v>text</v>
      </c>
      <c r="I24" s="17">
        <f t="shared" si="19"/>
        <v>151</v>
      </c>
      <c r="J24" s="26"/>
      <c r="K24" s="27"/>
      <c r="L24" s="28"/>
      <c r="M24" s="29" t="s">
        <v>1746</v>
      </c>
      <c r="P24" s="6"/>
      <c r="Q24" s="6"/>
      <c r="R24" s="6"/>
      <c r="S24" s="6" t="str">
        <f t="shared" si="20"/>
        <v>,shindan_name_uid</v>
      </c>
      <c r="T24" s="6" t="str">
        <f t="shared" si="21"/>
        <v>TEXT</v>
      </c>
      <c r="U24" s="6" t="str">
        <f t="shared" si="22"/>
        <v/>
      </c>
      <c r="V24" s="6" t="str">
        <f t="shared" si="23"/>
        <v/>
      </c>
      <c r="W24" s="6" t="str">
        <f t="shared" si="24"/>
        <v>-- 診断名のuid</v>
      </c>
      <c r="X24" s="6"/>
      <c r="AF24" s="52"/>
      <c r="AG24" s="52"/>
      <c r="AH24" s="52"/>
      <c r="AK24" s="22" t="str">
        <f>IF(CHOOSE(MATCH(AK$11,$AF$11:$AH$11,0),$AF24,$AG24,$AH24)="〇",IF($B24&lt;&gt;1,",Null","Null"),IF($B24&lt;&gt;1,","&amp;$D24,$D24))</f>
        <v>,shindan_name_uid</v>
      </c>
      <c r="AP24" s="22" t="str">
        <f t="shared" si="3"/>
        <v>,d.shindan_name_uid</v>
      </c>
    </row>
    <row r="25" spans="1:42" s="22" customFormat="1" ht="34.799999999999997">
      <c r="A25" s="6"/>
      <c r="B25" s="14">
        <f t="shared" si="4"/>
        <v>12</v>
      </c>
      <c r="C25" s="15" t="s">
        <v>1726</v>
      </c>
      <c r="D25" s="15" t="s">
        <v>1727</v>
      </c>
      <c r="E25" s="17"/>
      <c r="F25" s="16" t="s">
        <v>183</v>
      </c>
      <c r="G25" s="17">
        <v>100</v>
      </c>
      <c r="H25" s="17" t="str">
        <f t="shared" si="18"/>
        <v>text</v>
      </c>
      <c r="I25" s="17">
        <f t="shared" si="19"/>
        <v>301</v>
      </c>
      <c r="J25" s="18"/>
      <c r="K25" s="21"/>
      <c r="L25" s="19"/>
      <c r="M25" s="20" t="s">
        <v>1747</v>
      </c>
      <c r="P25" s="6"/>
      <c r="Q25" s="6"/>
      <c r="R25" s="6"/>
      <c r="S25" s="6" t="str">
        <f t="shared" si="20"/>
        <v>,free_note</v>
      </c>
      <c r="T25" s="6" t="str">
        <f t="shared" si="21"/>
        <v>TEXT</v>
      </c>
      <c r="U25" s="6" t="str">
        <f t="shared" si="22"/>
        <v/>
      </c>
      <c r="V25" s="6" t="str">
        <f t="shared" si="23"/>
        <v/>
      </c>
      <c r="W25" s="6" t="str">
        <f t="shared" si="24"/>
        <v>-- 自由文章表現</v>
      </c>
      <c r="X25" s="6"/>
      <c r="AF25" s="52"/>
      <c r="AG25" s="52"/>
      <c r="AH25" s="52"/>
      <c r="AK25" s="22" t="str">
        <f t="shared" ref="AK25:AK27" si="25">IF(CHOOSE(MATCH(AK$11,$AF$11:$AH$11,0),$AF25,$AG25,$AH25)="〇",IF($B25&lt;&gt;1,",Null","Null"),IF($B25&lt;&gt;1,","&amp;$D25,$D25))</f>
        <v>,free_note</v>
      </c>
      <c r="AP25" s="22" t="str">
        <f t="shared" si="3"/>
        <v>,d.free_note</v>
      </c>
    </row>
    <row r="26" spans="1:42" s="22" customFormat="1" ht="34.799999999999997">
      <c r="A26" s="6"/>
      <c r="B26" s="14">
        <f t="shared" si="4"/>
        <v>13</v>
      </c>
      <c r="C26" s="25" t="s">
        <v>1728</v>
      </c>
      <c r="D26" s="25" t="s">
        <v>1729</v>
      </c>
      <c r="E26" s="16"/>
      <c r="F26" s="16" t="s">
        <v>183</v>
      </c>
      <c r="G26" s="16">
        <v>100</v>
      </c>
      <c r="H26" s="17" t="str">
        <f t="shared" si="18"/>
        <v>text</v>
      </c>
      <c r="I26" s="17">
        <f t="shared" si="19"/>
        <v>301</v>
      </c>
      <c r="J26" s="26"/>
      <c r="K26" s="27"/>
      <c r="L26" s="28"/>
      <c r="M26" s="29" t="s">
        <v>1748</v>
      </c>
      <c r="P26" s="6"/>
      <c r="Q26" s="6"/>
      <c r="R26" s="6"/>
      <c r="S26" s="6" t="str">
        <f t="shared" si="20"/>
        <v>,free_expression_objective</v>
      </c>
      <c r="T26" s="6" t="str">
        <f t="shared" si="21"/>
        <v>TEXT</v>
      </c>
      <c r="U26" s="6" t="str">
        <f t="shared" si="22"/>
        <v/>
      </c>
      <c r="V26" s="6" t="str">
        <f t="shared" si="23"/>
        <v/>
      </c>
      <c r="W26" s="6" t="str">
        <f t="shared" si="24"/>
        <v>-- 客観的自由記載</v>
      </c>
      <c r="X26" s="6"/>
      <c r="AF26" s="52"/>
      <c r="AG26" s="52"/>
      <c r="AH26" s="52"/>
      <c r="AK26" s="22" t="str">
        <f t="shared" si="25"/>
        <v>,free_expression_objective</v>
      </c>
      <c r="AP26" s="22" t="str">
        <f t="shared" si="3"/>
        <v>,d.free_expression_objective</v>
      </c>
    </row>
    <row r="27" spans="1:42" s="22" customFormat="1" ht="34.799999999999997">
      <c r="A27" s="6"/>
      <c r="B27" s="14">
        <f t="shared" si="4"/>
        <v>14</v>
      </c>
      <c r="C27" s="15" t="s">
        <v>1730</v>
      </c>
      <c r="D27" s="15" t="s">
        <v>1731</v>
      </c>
      <c r="E27" s="17"/>
      <c r="F27" s="16" t="s">
        <v>183</v>
      </c>
      <c r="G27" s="17">
        <v>100</v>
      </c>
      <c r="H27" s="17" t="str">
        <f t="shared" si="18"/>
        <v>text</v>
      </c>
      <c r="I27" s="17">
        <f t="shared" si="19"/>
        <v>301</v>
      </c>
      <c r="J27" s="18"/>
      <c r="K27" s="21"/>
      <c r="L27" s="19"/>
      <c r="M27" s="20" t="s">
        <v>1749</v>
      </c>
      <c r="P27" s="6"/>
      <c r="Q27" s="6"/>
      <c r="R27" s="6"/>
      <c r="S27" s="6" t="str">
        <f t="shared" si="20"/>
        <v>,test_result</v>
      </c>
      <c r="T27" s="6" t="str">
        <f t="shared" si="21"/>
        <v>TEXT</v>
      </c>
      <c r="U27" s="6" t="str">
        <f t="shared" si="22"/>
        <v/>
      </c>
      <c r="V27" s="6" t="str">
        <f t="shared" si="23"/>
        <v/>
      </c>
      <c r="W27" s="6" t="str">
        <f t="shared" si="24"/>
        <v>-- 検査結果</v>
      </c>
      <c r="X27" s="6"/>
      <c r="AF27" s="52"/>
      <c r="AG27" s="52"/>
      <c r="AH27" s="52"/>
      <c r="AK27" s="22" t="str">
        <f t="shared" si="25"/>
        <v>,test_result</v>
      </c>
      <c r="AP27" s="22" t="str">
        <f t="shared" si="3"/>
        <v>,d.test_result</v>
      </c>
    </row>
    <row r="28" spans="1:42" s="22" customFormat="1" ht="34.799999999999997">
      <c r="A28" s="6"/>
      <c r="B28" s="14">
        <f t="shared" si="4"/>
        <v>15</v>
      </c>
      <c r="C28" s="15" t="s">
        <v>1732</v>
      </c>
      <c r="D28" s="15" t="s">
        <v>1733</v>
      </c>
      <c r="E28" s="17"/>
      <c r="F28" s="16" t="s">
        <v>183</v>
      </c>
      <c r="G28" s="17">
        <v>100</v>
      </c>
      <c r="H28" s="17" t="str">
        <f t="shared" si="5"/>
        <v>text</v>
      </c>
      <c r="I28" s="17">
        <f t="shared" si="6"/>
        <v>301</v>
      </c>
      <c r="J28" s="18"/>
      <c r="K28" s="21"/>
      <c r="L28" s="19"/>
      <c r="M28" s="20" t="s">
        <v>1750</v>
      </c>
      <c r="P28" s="6"/>
      <c r="Q28" s="6"/>
      <c r="R28" s="6"/>
      <c r="S28" s="6" t="str">
        <f t="shared" si="7"/>
        <v>,shohou_jisshi_kiroku</v>
      </c>
      <c r="T28" s="6" t="str">
        <f t="shared" si="8"/>
        <v>TEXT</v>
      </c>
      <c r="U28" s="6" t="str">
        <f t="shared" si="9"/>
        <v/>
      </c>
      <c r="V28" s="6" t="str">
        <f t="shared" si="0"/>
        <v/>
      </c>
      <c r="W28" s="6" t="str">
        <f t="shared" si="1"/>
        <v>-- 処方実施記録</v>
      </c>
      <c r="X28" s="6"/>
      <c r="AF28" s="52"/>
      <c r="AG28" s="52"/>
      <c r="AH28" s="52"/>
      <c r="AK28" s="22" t="str">
        <f t="shared" si="2"/>
        <v>,shohou_jisshi_kiroku</v>
      </c>
      <c r="AP28" s="22" t="str">
        <f t="shared" si="3"/>
        <v>,d.shohou_jisshi_kiroku</v>
      </c>
    </row>
    <row r="29" spans="1:42" s="22" customFormat="1" ht="34.799999999999997">
      <c r="A29" s="6"/>
      <c r="B29" s="14">
        <f>ROW()-13</f>
        <v>16</v>
      </c>
      <c r="C29" s="25" t="s">
        <v>1734</v>
      </c>
      <c r="D29" s="25" t="s">
        <v>1735</v>
      </c>
      <c r="E29" s="16"/>
      <c r="F29" s="16" t="s">
        <v>183</v>
      </c>
      <c r="G29" s="16">
        <v>100</v>
      </c>
      <c r="H29" s="17" t="str">
        <f t="shared" si="5"/>
        <v>text</v>
      </c>
      <c r="I29" s="17">
        <f t="shared" si="6"/>
        <v>301</v>
      </c>
      <c r="J29" s="26"/>
      <c r="K29" s="27"/>
      <c r="L29" s="28"/>
      <c r="M29" s="29" t="s">
        <v>1751</v>
      </c>
      <c r="P29" s="6"/>
      <c r="Q29" s="6"/>
      <c r="R29" s="6"/>
      <c r="S29" s="6" t="str">
        <f t="shared" si="7"/>
        <v>,shochi_jisshi_kiroku</v>
      </c>
      <c r="T29" s="6" t="str">
        <f t="shared" si="8"/>
        <v>TEXT</v>
      </c>
      <c r="U29" s="6" t="str">
        <f t="shared" si="9"/>
        <v/>
      </c>
      <c r="V29" s="6" t="str">
        <f t="shared" si="0"/>
        <v/>
      </c>
      <c r="W29" s="6" t="str">
        <f t="shared" si="1"/>
        <v>-- 処置実施記録</v>
      </c>
      <c r="X29" s="6"/>
      <c r="AF29" s="52"/>
      <c r="AG29" s="52"/>
      <c r="AH29" s="52"/>
      <c r="AK29" s="22" t="str">
        <f>IF(CHOOSE(MATCH(AK$11,$AF$11:$AH$11,0),$AF29,$AG29,$AH29)="〇",IF($B29&lt;&gt;1,",Null","Null"),IF($B29&lt;&gt;1,","&amp;$D29,$D29))</f>
        <v>,shochi_jisshi_kiroku</v>
      </c>
      <c r="AP29" s="22" t="str">
        <f t="shared" si="3"/>
        <v>,d.shochi_jisshi_kiroku</v>
      </c>
    </row>
    <row r="30" spans="1:42" s="22" customFormat="1" ht="34.799999999999997">
      <c r="A30" s="6"/>
      <c r="B30" s="14">
        <f t="shared" si="4"/>
        <v>17</v>
      </c>
      <c r="C30" s="15" t="s">
        <v>1736</v>
      </c>
      <c r="D30" s="15" t="s">
        <v>1737</v>
      </c>
      <c r="E30" s="17"/>
      <c r="F30" s="16" t="s">
        <v>183</v>
      </c>
      <c r="G30" s="17">
        <v>100</v>
      </c>
      <c r="H30" s="17" t="str">
        <f t="shared" si="5"/>
        <v>text</v>
      </c>
      <c r="I30" s="17">
        <f t="shared" si="6"/>
        <v>301</v>
      </c>
      <c r="J30" s="18"/>
      <c r="K30" s="21"/>
      <c r="L30" s="19"/>
      <c r="M30" s="20" t="s">
        <v>1752</v>
      </c>
      <c r="P30" s="6"/>
      <c r="Q30" s="6"/>
      <c r="R30" s="6"/>
      <c r="S30" s="6" t="str">
        <f t="shared" si="7"/>
        <v>,kensa_order</v>
      </c>
      <c r="T30" s="6" t="str">
        <f t="shared" si="8"/>
        <v>TEXT</v>
      </c>
      <c r="U30" s="6" t="str">
        <f t="shared" si="9"/>
        <v/>
      </c>
      <c r="V30" s="6" t="str">
        <f t="shared" si="0"/>
        <v/>
      </c>
      <c r="W30" s="6" t="str">
        <f t="shared" si="1"/>
        <v>-- 検査オーダー</v>
      </c>
      <c r="X30" s="6"/>
      <c r="AF30" s="52"/>
      <c r="AG30" s="52"/>
      <c r="AH30" s="52"/>
      <c r="AK30" s="22" t="str">
        <f t="shared" ref="AK30:AK33" si="26">IF(CHOOSE(MATCH(AK$11,$AF$11:$AH$11,0),$AF30,$AG30,$AH30)="〇",IF($B30&lt;&gt;1,",Null","Null"),IF($B30&lt;&gt;1,","&amp;$D30,$D30))</f>
        <v>,kensa_order</v>
      </c>
      <c r="AP30" s="22" t="str">
        <f t="shared" si="3"/>
        <v>,d.kensa_order</v>
      </c>
    </row>
    <row r="31" spans="1:42" s="22" customFormat="1" ht="34.799999999999997">
      <c r="A31" s="6"/>
      <c r="B31" s="14">
        <f t="shared" si="4"/>
        <v>18</v>
      </c>
      <c r="C31" s="25" t="s">
        <v>1738</v>
      </c>
      <c r="D31" s="25" t="s">
        <v>1739</v>
      </c>
      <c r="E31" s="16"/>
      <c r="F31" s="16" t="s">
        <v>183</v>
      </c>
      <c r="G31" s="16">
        <v>100</v>
      </c>
      <c r="H31" s="17" t="str">
        <f t="shared" si="5"/>
        <v>text</v>
      </c>
      <c r="I31" s="17">
        <f t="shared" si="6"/>
        <v>301</v>
      </c>
      <c r="J31" s="26"/>
      <c r="K31" s="27"/>
      <c r="L31" s="28"/>
      <c r="M31" s="29" t="s">
        <v>1753</v>
      </c>
      <c r="P31" s="6"/>
      <c r="Q31" s="6"/>
      <c r="R31" s="6"/>
      <c r="S31" s="6" t="str">
        <f t="shared" si="7"/>
        <v>,shohou_order</v>
      </c>
      <c r="T31" s="6" t="str">
        <f t="shared" si="8"/>
        <v>TEXT</v>
      </c>
      <c r="U31" s="6" t="str">
        <f t="shared" si="9"/>
        <v/>
      </c>
      <c r="V31" s="6" t="str">
        <f t="shared" si="0"/>
        <v/>
      </c>
      <c r="W31" s="6" t="str">
        <f t="shared" si="1"/>
        <v>-- 処方オーダー</v>
      </c>
      <c r="X31" s="6"/>
      <c r="AF31" s="52"/>
      <c r="AG31" s="52"/>
      <c r="AH31" s="52"/>
      <c r="AK31" s="22" t="str">
        <f t="shared" si="26"/>
        <v>,shohou_order</v>
      </c>
      <c r="AP31" s="22" t="str">
        <f t="shared" si="3"/>
        <v>,d.shohou_order</v>
      </c>
    </row>
    <row r="32" spans="1:42" s="22" customFormat="1" ht="34.799999999999997">
      <c r="A32" s="6"/>
      <c r="B32" s="14">
        <f t="shared" si="4"/>
        <v>19</v>
      </c>
      <c r="C32" s="15" t="s">
        <v>1740</v>
      </c>
      <c r="D32" s="15" t="s">
        <v>1741</v>
      </c>
      <c r="E32" s="17"/>
      <c r="F32" s="16" t="s">
        <v>183</v>
      </c>
      <c r="G32" s="17">
        <v>100</v>
      </c>
      <c r="H32" s="17" t="str">
        <f t="shared" si="5"/>
        <v>text</v>
      </c>
      <c r="I32" s="17">
        <f t="shared" si="6"/>
        <v>301</v>
      </c>
      <c r="J32" s="18"/>
      <c r="K32" s="21"/>
      <c r="L32" s="19"/>
      <c r="M32" s="20" t="s">
        <v>1754</v>
      </c>
      <c r="P32" s="6"/>
      <c r="Q32" s="6"/>
      <c r="R32" s="6"/>
      <c r="S32" s="6" t="str">
        <f t="shared" si="7"/>
        <v>,chiryo_order</v>
      </c>
      <c r="T32" s="6" t="str">
        <f t="shared" si="8"/>
        <v>TEXT</v>
      </c>
      <c r="U32" s="6" t="str">
        <f t="shared" si="9"/>
        <v/>
      </c>
      <c r="V32" s="6" t="str">
        <f t="shared" si="0"/>
        <v/>
      </c>
      <c r="W32" s="6" t="str">
        <f t="shared" si="1"/>
        <v>-- 治療処置オーダー</v>
      </c>
      <c r="X32" s="6"/>
      <c r="AF32" s="52"/>
      <c r="AG32" s="52"/>
      <c r="AH32" s="52"/>
      <c r="AK32" s="22" t="str">
        <f t="shared" si="26"/>
        <v>,chiryo_order</v>
      </c>
      <c r="AP32" s="22" t="str">
        <f t="shared" si="3"/>
        <v>,d.chiryo_order</v>
      </c>
    </row>
    <row r="33" spans="1:42" s="22" customFormat="1" ht="35.4" thickBot="1">
      <c r="A33" s="6"/>
      <c r="B33" s="30">
        <f>ROW()-13</f>
        <v>20</v>
      </c>
      <c r="C33" s="31" t="s">
        <v>1742</v>
      </c>
      <c r="D33" s="31" t="s">
        <v>1743</v>
      </c>
      <c r="E33" s="23"/>
      <c r="F33" s="23" t="s">
        <v>183</v>
      </c>
      <c r="G33" s="23">
        <v>100</v>
      </c>
      <c r="H33" s="23" t="str">
        <f t="shared" si="5"/>
        <v>text</v>
      </c>
      <c r="I33" s="23">
        <f t="shared" si="6"/>
        <v>301</v>
      </c>
      <c r="J33" s="32"/>
      <c r="K33" s="33"/>
      <c r="L33" s="34"/>
      <c r="M33" s="35" t="s">
        <v>1755</v>
      </c>
      <c r="P33" s="6"/>
      <c r="Q33" s="6"/>
      <c r="R33" s="6"/>
      <c r="S33" s="6" t="str">
        <f t="shared" si="7"/>
        <v>,free_expression_plan</v>
      </c>
      <c r="T33" s="6" t="str">
        <f t="shared" si="8"/>
        <v>TEXT</v>
      </c>
      <c r="U33" s="6" t="str">
        <f t="shared" si="9"/>
        <v/>
      </c>
      <c r="V33" s="6" t="str">
        <f t="shared" si="0"/>
        <v/>
      </c>
      <c r="W33" s="6" t="str">
        <f t="shared" si="1"/>
        <v>-- 方針自由記載</v>
      </c>
      <c r="X33" s="6"/>
      <c r="AF33" s="52"/>
      <c r="AG33" s="52"/>
      <c r="AH33" s="52"/>
      <c r="AK33" s="22" t="str">
        <f t="shared" si="26"/>
        <v>,free_expression_plan</v>
      </c>
      <c r="AP33" s="22" t="str">
        <f t="shared" si="3"/>
        <v>,d.free_expression_plan</v>
      </c>
    </row>
    <row r="34" spans="1:42">
      <c r="P34" s="22"/>
      <c r="R34" s="6" t="s">
        <v>175</v>
      </c>
      <c r="Y34" s="22"/>
      <c r="Z34" s="22"/>
      <c r="AA34" s="22"/>
      <c r="AB34" s="22"/>
      <c r="AJ34" s="6" t="s">
        <v>476</v>
      </c>
      <c r="AO34" s="6" t="s">
        <v>476</v>
      </c>
    </row>
    <row r="35" spans="1:42">
      <c r="A35" s="22"/>
      <c r="P35" s="22"/>
      <c r="Y35" s="22"/>
      <c r="Z35" s="22"/>
      <c r="AA35" s="22"/>
      <c r="AB35" s="22"/>
      <c r="AK35" s="6" t="str">
        <f>AK$11&amp;"."&amp;SUBSTITUTE($D$8,"merge","dwh")</f>
        <v>milscm2.dwh_mml_pc_problem</v>
      </c>
      <c r="AP35" s="6" t="str">
        <f>"(select * from "&amp;$AP$11&amp;"."&amp;SUBSTITUTE($D$8,"merge","dwh")&amp;" where facility_id = '%(facility_id)s') d "</f>
        <v xml:space="preserve">(select * from milscm22.dwh_mml_pc_problem where facility_id = '%(facility_id)s') d </v>
      </c>
    </row>
    <row r="36" spans="1:42">
      <c r="A36" s="22"/>
      <c r="P36" s="22"/>
      <c r="Y36" s="22"/>
      <c r="Z36" s="22"/>
      <c r="AA36" s="22"/>
      <c r="AB36" s="22"/>
      <c r="AJ36" s="6" t="s">
        <v>2006</v>
      </c>
      <c r="AO36" s="6" t="s">
        <v>2006</v>
      </c>
    </row>
    <row r="37" spans="1:42">
      <c r="A37" s="22"/>
      <c r="P37" s="22"/>
      <c r="Y37" s="22"/>
      <c r="Z37" s="22"/>
      <c r="AA37" s="22"/>
      <c r="AB37" s="22"/>
      <c r="AI37" s="6" t="s">
        <v>138</v>
      </c>
      <c r="AK37" s="6" t="str">
        <f>$AI37&amp;" = '%(facility_id)s'"</f>
        <v>facility_id = '%(facility_id)s'</v>
      </c>
      <c r="AP37" s="6" t="str">
        <f>"not exists ( select 1 from (select * from "&amp;"milscm4."&amp;$D$8&amp;" where facility_id = '%(facility_id)s') m where"</f>
        <v>not exists ( select 1 from (select * from milscm4.merge_mml_pc_problem where facility_id = '%(facility_id)s') m where</v>
      </c>
    </row>
    <row r="38" spans="1:42">
      <c r="A38" s="22"/>
      <c r="P38" s="22"/>
      <c r="Y38" s="22"/>
      <c r="Z38" s="22"/>
      <c r="AA38" s="22"/>
      <c r="AB38" s="22"/>
      <c r="AJ38" s="6" t="s">
        <v>2007</v>
      </c>
      <c r="AN38" s="6" t="s">
        <v>138</v>
      </c>
      <c r="AP38" s="6" t="str">
        <f>"d."&amp;$AN38&amp;"=m."&amp;$AN38</f>
        <v>d.facility_id=m.facility_id</v>
      </c>
    </row>
    <row r="39" spans="1:42">
      <c r="A39" s="22"/>
      <c r="P39" s="22"/>
      <c r="Y39" s="22"/>
      <c r="Z39" s="22"/>
      <c r="AA39" s="22"/>
      <c r="AB39" s="22"/>
      <c r="AN39" s="6" t="s">
        <v>1139</v>
      </c>
      <c r="AP39" s="6" t="str">
        <f t="shared" ref="AP39" si="27">"and d."&amp;$AN39&amp;"=m."&amp;$AN39</f>
        <v>and d.uid=m.uid</v>
      </c>
    </row>
    <row r="40" spans="1:42">
      <c r="P40" s="22"/>
      <c r="Y40" s="22"/>
      <c r="Z40" s="22"/>
      <c r="AA40" s="22"/>
      <c r="AB40" s="22"/>
      <c r="AO40" s="6" t="s">
        <v>2022</v>
      </c>
    </row>
    <row r="41" spans="1:42">
      <c r="P41" s="22"/>
      <c r="Y41" s="22"/>
      <c r="Z41" s="22"/>
      <c r="AA41" s="22"/>
      <c r="AB41" s="22"/>
    </row>
    <row r="42" spans="1:42">
      <c r="P42" s="22"/>
      <c r="Y42" s="22"/>
      <c r="Z42" s="22"/>
      <c r="AA42" s="22"/>
      <c r="AB42" s="22"/>
    </row>
    <row r="43" spans="1:42">
      <c r="P43" s="22"/>
      <c r="Y43" s="22"/>
      <c r="Z43" s="22"/>
      <c r="AA43" s="22"/>
      <c r="AB43" s="22"/>
    </row>
    <row r="44" spans="1:42">
      <c r="P44" s="22"/>
      <c r="Y44" s="22"/>
      <c r="Z44" s="22"/>
      <c r="AA44" s="22"/>
      <c r="AB44" s="22"/>
    </row>
    <row r="45" spans="1:42">
      <c r="P45" s="22"/>
      <c r="Y45" s="22"/>
      <c r="Z45" s="22"/>
      <c r="AA45" s="22"/>
      <c r="AB45" s="22"/>
    </row>
    <row r="46" spans="1:42">
      <c r="P46" s="22"/>
      <c r="Y46" s="22"/>
      <c r="Z46" s="22"/>
      <c r="AA46" s="22"/>
      <c r="AB46" s="22"/>
    </row>
    <row r="47" spans="1:42">
      <c r="P47" s="22"/>
      <c r="Y47" s="22"/>
      <c r="Z47" s="22"/>
      <c r="AA47" s="22"/>
      <c r="AB47"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milscm4.merge_mml_pc_physical_exam</v>
      </c>
    </row>
    <row r="3" spans="1:42" ht="18" thickBot="1">
      <c r="B3" s="9"/>
      <c r="C3" s="9"/>
      <c r="D3" s="9"/>
      <c r="E3" s="9"/>
      <c r="F3" s="9"/>
      <c r="G3" s="9"/>
      <c r="H3" s="9"/>
      <c r="I3" s="9"/>
      <c r="J3" s="9"/>
      <c r="K3" s="9"/>
      <c r="L3" s="9"/>
      <c r="M3" s="10"/>
      <c r="N3" s="9"/>
      <c r="Q3" s="6" t="str">
        <f>"ADD CONSTRAINT "&amp;D$8&amp;"_pkey"</f>
        <v>ADD CONSTRAINT merge_mml_pc_physical_exam_pkey</v>
      </c>
    </row>
    <row r="4" spans="1:42">
      <c r="B4" s="177" t="s">
        <v>133</v>
      </c>
      <c r="C4" s="178"/>
      <c r="D4" s="179" t="str">
        <f>VLOOKUP(D7,エンティティ一覧!A1:'エンティティ一覧'!AQ10060,13,FALSE)</f>
        <v>ENT_C4_08</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1756</v>
      </c>
    </row>
    <row r="7" spans="1:42">
      <c r="B7" s="161" t="s">
        <v>114</v>
      </c>
      <c r="C7" s="162"/>
      <c r="D7" s="163" t="s">
        <v>1872</v>
      </c>
      <c r="E7" s="164"/>
      <c r="F7" s="164"/>
      <c r="G7" s="164"/>
      <c r="H7" s="164"/>
      <c r="I7" s="164"/>
      <c r="J7" s="164"/>
      <c r="K7" s="164"/>
      <c r="L7" s="164"/>
      <c r="M7" s="165"/>
      <c r="T7" s="6" t="s">
        <v>1887</v>
      </c>
    </row>
    <row r="8" spans="1:42">
      <c r="B8" s="161" t="s">
        <v>115</v>
      </c>
      <c r="C8" s="162"/>
      <c r="D8" s="163" t="s">
        <v>1873</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二次利用DBの経過記録情報モジュール_身体所見レコードテーブルについて、バックアップスキーマを含めて結合する。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milscm4.merge_mml_pc_physical_exam OWNER TO pgappl11;</v>
      </c>
    </row>
    <row r="10" spans="1:42">
      <c r="B10" s="11"/>
      <c r="C10" s="11"/>
      <c r="D10" s="9"/>
      <c r="E10" s="9"/>
      <c r="F10" s="9"/>
      <c r="G10" s="9"/>
      <c r="H10" s="9"/>
      <c r="I10" s="9"/>
      <c r="J10" s="9"/>
      <c r="K10" s="9"/>
      <c r="L10" s="9"/>
      <c r="M10" s="10"/>
      <c r="N10" s="9"/>
      <c r="P10" s="6" t="str">
        <f>"GRANT ALL ON TABLE milscm4."&amp;D$8&amp;" TO pgappl11;"</f>
        <v>GRANT ALL ON TABLE milscm4.merge_mml_pc_physical_exam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milscm4.merge_mml_pc_physical_exam</v>
      </c>
      <c r="AF12" s="156" t="s">
        <v>480</v>
      </c>
      <c r="AG12" s="156"/>
      <c r="AH12" s="156"/>
      <c r="AJ12" s="6" t="str">
        <f>"INSERT INTO milscm4."&amp;$D$8</f>
        <v>INSERT INTO milscm4.merge_mml_pc_physical_exam</v>
      </c>
      <c r="AO12" s="6" t="str">
        <f>"INSERT INTO milscm4."&amp;$D$8</f>
        <v>INSERT INTO milscm4.merge_mml_pc_physical_exam</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6" si="0">IF(L14="○","NOT NULL","")</f>
        <v>NOT NULL</v>
      </c>
      <c r="W14" s="6" t="str">
        <f t="shared" ref="W14:W26" si="1">"-- "&amp;C14</f>
        <v>-- 取込年月</v>
      </c>
      <c r="X14" s="6"/>
      <c r="AF14" s="53"/>
      <c r="AG14" s="53"/>
      <c r="AH14" s="53"/>
      <c r="AK14" s="22" t="str">
        <f t="shared" ref="AK14:AK23" si="2">IF(CHOOSE(MATCH(AK$11,$AF$11:$AH$11,0),$AF14,$AG14,$AH14)="〇",IF($B14&lt;&gt;1,",Null","Null"),IF($B14&lt;&gt;1,","&amp;$D14,$D14))</f>
        <v>torikomi_ym</v>
      </c>
      <c r="AP14" s="22" t="str">
        <f t="shared" ref="AP14:AP26" si="3">IF(CHOOSE(MATCH(AP$11,$AF$11:$AH$11,0),$AF14,$AG14,$AH14)="〇",IF($B14&lt;&gt;1,",Null","Null"),IF($B14&lt;&gt;1,","&amp;"d."&amp;$D14,"d."&amp;$D14))</f>
        <v>d.torikomi_ym</v>
      </c>
    </row>
    <row r="15" spans="1:42" s="22" customFormat="1">
      <c r="A15" s="6"/>
      <c r="B15" s="14">
        <f t="shared" ref="B15:B25" si="4">ROW()-13</f>
        <v>2</v>
      </c>
      <c r="C15" s="15" t="s">
        <v>162</v>
      </c>
      <c r="D15" s="15" t="s">
        <v>136</v>
      </c>
      <c r="E15" s="17"/>
      <c r="F15" s="16" t="s">
        <v>129</v>
      </c>
      <c r="G15" s="17">
        <v>10</v>
      </c>
      <c r="H15" s="17" t="str">
        <f t="shared" ref="H15:H26" si="5">IF(F15="フラグ","boolean",IF(F15="文字列","text",IF(F15="整数","integer",IF(F15="実数","numeric",""))))</f>
        <v>integer</v>
      </c>
      <c r="I15" s="17">
        <f t="shared" ref="I15:I26" si="6">IF(H15="boolean",1,IF(H15="text",IF(G15&lt;=126,1+(G15*3),4+(G15*3)),IF(H15="integer",4,IF(H15="numeric",3+CEILING(G15/4*2,2),0))))</f>
        <v>4</v>
      </c>
      <c r="J15" s="18"/>
      <c r="K15" s="21"/>
      <c r="L15" s="19"/>
      <c r="M15" s="20" t="s">
        <v>1127</v>
      </c>
      <c r="P15" s="6"/>
      <c r="Q15" s="6"/>
      <c r="R15" s="6"/>
      <c r="S15" s="6" t="str">
        <f t="shared" ref="S15:S26" si="7">IF(B15&lt;&gt;1,","&amp;D15,D15)</f>
        <v>,mil_karute_id</v>
      </c>
      <c r="T15" s="6" t="str">
        <f t="shared" ref="T15:T26" si="8">UPPER(H15)</f>
        <v>INTEGER</v>
      </c>
      <c r="U15" s="6" t="str">
        <f t="shared" ref="U15:U26" si="9">IF(K15&lt;&gt;"","default "&amp;IF(H15="text","'"&amp;K15&amp;"'",K15),"")</f>
        <v/>
      </c>
      <c r="V15" s="6" t="str">
        <f t="shared" si="0"/>
        <v/>
      </c>
      <c r="W15" s="6" t="str">
        <f t="shared" si="1"/>
        <v>-- 千年カルテID</v>
      </c>
      <c r="X15" s="6"/>
      <c r="AF15" s="53"/>
      <c r="AG15" s="53"/>
      <c r="AH15" s="53"/>
      <c r="AK15" s="22" t="str">
        <f t="shared" si="2"/>
        <v>,mil_karute_id</v>
      </c>
      <c r="AP15" s="22" t="str">
        <f t="shared" si="3"/>
        <v>,d.mil_karute_id</v>
      </c>
    </row>
    <row r="16" spans="1:42" s="22" customFormat="1" ht="87">
      <c r="A16" s="6"/>
      <c r="B16" s="14">
        <f t="shared" si="4"/>
        <v>3</v>
      </c>
      <c r="C16" s="25" t="s">
        <v>161</v>
      </c>
      <c r="D16" s="25" t="s">
        <v>468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53"/>
      <c r="AG16" s="53"/>
      <c r="AH16" s="53"/>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53"/>
      <c r="AG17" s="53"/>
      <c r="AH17" s="53"/>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53"/>
      <c r="AG18" s="53"/>
      <c r="AH18" s="53"/>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1886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53"/>
      <c r="AG19" s="53"/>
      <c r="AH19" s="53"/>
      <c r="AK19" s="22" t="str">
        <f t="shared" ref="AK19:AK21"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53"/>
      <c r="AG20" s="53"/>
      <c r="AH20" s="53"/>
      <c r="AK20" s="22" t="str">
        <f t="shared" si="10"/>
        <v>,uid</v>
      </c>
      <c r="AP20" s="22" t="str">
        <f t="shared" si="3"/>
        <v>,d.uid</v>
      </c>
    </row>
    <row r="21" spans="1:42" s="22" customFormat="1" ht="34.799999999999997">
      <c r="A21" s="6"/>
      <c r="B21" s="14">
        <f t="shared" si="4"/>
        <v>8</v>
      </c>
      <c r="C21" s="15" t="s">
        <v>1712</v>
      </c>
      <c r="D21" s="15" t="s">
        <v>1713</v>
      </c>
      <c r="E21" s="17" t="s">
        <v>137</v>
      </c>
      <c r="F21" s="16" t="s">
        <v>129</v>
      </c>
      <c r="G21" s="17">
        <v>10</v>
      </c>
      <c r="H21" s="17" t="str">
        <f t="shared" si="5"/>
        <v>integer</v>
      </c>
      <c r="I21" s="17">
        <f t="shared" si="6"/>
        <v>4</v>
      </c>
      <c r="J21" s="18"/>
      <c r="K21" s="21"/>
      <c r="L21" s="19" t="s">
        <v>137</v>
      </c>
      <c r="M21" s="20" t="s">
        <v>1716</v>
      </c>
      <c r="P21" s="6"/>
      <c r="Q21" s="6"/>
      <c r="R21" s="6"/>
      <c r="S21" s="6" t="str">
        <f t="shared" si="7"/>
        <v>,keika_seq</v>
      </c>
      <c r="T21" s="6" t="str">
        <f t="shared" si="8"/>
        <v>INTEGER</v>
      </c>
      <c r="U21" s="6" t="str">
        <f t="shared" si="9"/>
        <v/>
      </c>
      <c r="V21" s="6" t="str">
        <f t="shared" si="0"/>
        <v>NOT NULL</v>
      </c>
      <c r="W21" s="6" t="str">
        <f t="shared" si="1"/>
        <v>-- 経過記録SEQ</v>
      </c>
      <c r="X21" s="6"/>
      <c r="AF21" s="53"/>
      <c r="AG21" s="53"/>
      <c r="AH21" s="53"/>
      <c r="AK21" s="22" t="str">
        <f t="shared" si="10"/>
        <v>,keika_seq</v>
      </c>
      <c r="AP21" s="22" t="str">
        <f t="shared" si="3"/>
        <v>,d.keika_seq</v>
      </c>
    </row>
    <row r="22" spans="1:42" s="22" customFormat="1">
      <c r="A22" s="6"/>
      <c r="B22" s="14">
        <f t="shared" si="4"/>
        <v>9</v>
      </c>
      <c r="C22" s="25" t="s">
        <v>1720</v>
      </c>
      <c r="D22" s="25" t="s">
        <v>1721</v>
      </c>
      <c r="E22" s="16" t="s">
        <v>137</v>
      </c>
      <c r="F22" s="16" t="s">
        <v>129</v>
      </c>
      <c r="G22" s="16">
        <v>10</v>
      </c>
      <c r="H22" s="17" t="str">
        <f t="shared" si="5"/>
        <v>integer</v>
      </c>
      <c r="I22" s="17">
        <f t="shared" si="6"/>
        <v>4</v>
      </c>
      <c r="J22" s="26"/>
      <c r="K22" s="27"/>
      <c r="L22" s="28" t="s">
        <v>137</v>
      </c>
      <c r="M22" s="29" t="s">
        <v>1744</v>
      </c>
      <c r="P22" s="6"/>
      <c r="Q22" s="6"/>
      <c r="R22" s="6"/>
      <c r="S22" s="6" t="str">
        <f t="shared" si="7"/>
        <v>,problem_seq</v>
      </c>
      <c r="T22" s="6" t="str">
        <f t="shared" si="8"/>
        <v>INTEGER</v>
      </c>
      <c r="U22" s="6" t="str">
        <f t="shared" si="9"/>
        <v/>
      </c>
      <c r="V22" s="6" t="str">
        <f t="shared" si="0"/>
        <v>NOT NULL</v>
      </c>
      <c r="W22" s="6" t="str">
        <f t="shared" si="1"/>
        <v>-- プロブレムSEQ</v>
      </c>
      <c r="X22" s="6"/>
      <c r="AF22" s="53"/>
      <c r="AG22" s="53"/>
      <c r="AH22" s="53"/>
      <c r="AK22" s="22" t="str">
        <f t="shared" si="2"/>
        <v>,problem_seq</v>
      </c>
      <c r="AP22" s="22" t="str">
        <f t="shared" si="3"/>
        <v>,d.problem_seq</v>
      </c>
    </row>
    <row r="23" spans="1:42" s="22" customFormat="1">
      <c r="A23" s="6"/>
      <c r="B23" s="14">
        <f t="shared" si="4"/>
        <v>10</v>
      </c>
      <c r="C23" s="15" t="s">
        <v>1874</v>
      </c>
      <c r="D23" s="15" t="s">
        <v>1875</v>
      </c>
      <c r="E23" s="17" t="s">
        <v>137</v>
      </c>
      <c r="F23" s="16" t="s">
        <v>129</v>
      </c>
      <c r="G23" s="17">
        <v>10</v>
      </c>
      <c r="H23" s="17" t="str">
        <f t="shared" si="5"/>
        <v>integer</v>
      </c>
      <c r="I23" s="17">
        <f t="shared" si="6"/>
        <v>4</v>
      </c>
      <c r="J23" s="18"/>
      <c r="K23" s="21"/>
      <c r="L23" s="19" t="s">
        <v>137</v>
      </c>
      <c r="M23" s="20" t="s">
        <v>1882</v>
      </c>
      <c r="P23" s="6"/>
      <c r="Q23" s="6"/>
      <c r="R23" s="6"/>
      <c r="S23" s="6" t="str">
        <f t="shared" si="7"/>
        <v>,syoken_seq</v>
      </c>
      <c r="T23" s="6" t="str">
        <f t="shared" si="8"/>
        <v>INTEGER</v>
      </c>
      <c r="U23" s="6" t="str">
        <f t="shared" si="9"/>
        <v/>
      </c>
      <c r="V23" s="6" t="str">
        <f t="shared" si="0"/>
        <v>NOT NULL</v>
      </c>
      <c r="W23" s="6" t="str">
        <f t="shared" si="1"/>
        <v>-- 身体所見SEQ</v>
      </c>
      <c r="X23" s="6"/>
      <c r="AF23" s="53"/>
      <c r="AG23" s="53"/>
      <c r="AH23" s="53"/>
      <c r="AK23" s="22" t="str">
        <f t="shared" si="2"/>
        <v>,syoken_seq</v>
      </c>
      <c r="AP23" s="22" t="str">
        <f t="shared" si="3"/>
        <v>,d.syoken_seq</v>
      </c>
    </row>
    <row r="24" spans="1:42" s="22" customFormat="1">
      <c r="A24" s="6"/>
      <c r="B24" s="14">
        <f>ROW()-13</f>
        <v>11</v>
      </c>
      <c r="C24" s="25" t="s">
        <v>1876</v>
      </c>
      <c r="D24" s="25" t="s">
        <v>1877</v>
      </c>
      <c r="E24" s="16"/>
      <c r="F24" s="16" t="s">
        <v>183</v>
      </c>
      <c r="G24" s="16">
        <v>100</v>
      </c>
      <c r="H24" s="17" t="str">
        <f t="shared" si="5"/>
        <v>text</v>
      </c>
      <c r="I24" s="17">
        <f t="shared" si="6"/>
        <v>301</v>
      </c>
      <c r="J24" s="26"/>
      <c r="K24" s="27"/>
      <c r="L24" s="28"/>
      <c r="M24" s="29" t="s">
        <v>1883</v>
      </c>
      <c r="P24" s="6"/>
      <c r="Q24" s="6"/>
      <c r="R24" s="6"/>
      <c r="S24" s="6" t="str">
        <f t="shared" si="7"/>
        <v>,syoken_item_name</v>
      </c>
      <c r="T24" s="6" t="str">
        <f t="shared" si="8"/>
        <v>TEXT</v>
      </c>
      <c r="U24" s="6" t="str">
        <f t="shared" si="9"/>
        <v/>
      </c>
      <c r="V24" s="6" t="str">
        <f t="shared" si="0"/>
        <v/>
      </c>
      <c r="W24" s="6" t="str">
        <f t="shared" si="1"/>
        <v>-- 所見項目名</v>
      </c>
      <c r="X24" s="6"/>
      <c r="AF24" s="53"/>
      <c r="AG24" s="53"/>
      <c r="AH24" s="53"/>
      <c r="AK24" s="22" t="str">
        <f>IF(CHOOSE(MATCH(AK$11,$AF$11:$AH$11,0),$AF24,$AG24,$AH24)="〇",IF($B24&lt;&gt;1,",Null","Null"),IF($B24&lt;&gt;1,","&amp;$D24,$D24))</f>
        <v>,syoken_item_name</v>
      </c>
      <c r="AP24" s="22" t="str">
        <f t="shared" si="3"/>
        <v>,d.syoken_item_name</v>
      </c>
    </row>
    <row r="25" spans="1:42" s="22" customFormat="1">
      <c r="A25" s="6"/>
      <c r="B25" s="14">
        <f t="shared" si="4"/>
        <v>12</v>
      </c>
      <c r="C25" s="15" t="s">
        <v>1878</v>
      </c>
      <c r="D25" s="15" t="s">
        <v>1879</v>
      </c>
      <c r="E25" s="17"/>
      <c r="F25" s="16" t="s">
        <v>183</v>
      </c>
      <c r="G25" s="17">
        <v>100</v>
      </c>
      <c r="H25" s="17" t="str">
        <f t="shared" si="5"/>
        <v>text</v>
      </c>
      <c r="I25" s="17">
        <f t="shared" si="6"/>
        <v>301</v>
      </c>
      <c r="J25" s="18"/>
      <c r="K25" s="21"/>
      <c r="L25" s="19"/>
      <c r="M25" s="20" t="s">
        <v>1884</v>
      </c>
      <c r="P25" s="6"/>
      <c r="Q25" s="6"/>
      <c r="R25" s="6"/>
      <c r="S25" s="6" t="str">
        <f t="shared" si="7"/>
        <v>,syoken_value</v>
      </c>
      <c r="T25" s="6" t="str">
        <f t="shared" si="8"/>
        <v>TEXT</v>
      </c>
      <c r="U25" s="6" t="str">
        <f t="shared" si="9"/>
        <v/>
      </c>
      <c r="V25" s="6" t="str">
        <f t="shared" si="0"/>
        <v/>
      </c>
      <c r="W25" s="6" t="str">
        <f t="shared" si="1"/>
        <v>-- 身体所見結果</v>
      </c>
      <c r="X25" s="6"/>
      <c r="AF25" s="53"/>
      <c r="AG25" s="53"/>
      <c r="AH25" s="53"/>
      <c r="AK25" s="22" t="str">
        <f t="shared" ref="AK25" si="11">IF(CHOOSE(MATCH(AK$11,$AF$11:$AH$11,0),$AF25,$AG25,$AH25)="〇",IF($B25&lt;&gt;1,",Null","Null"),IF($B25&lt;&gt;1,","&amp;$D25,$D25))</f>
        <v>,syoken_value</v>
      </c>
      <c r="AP25" s="22" t="str">
        <f t="shared" si="3"/>
        <v>,d.syoken_value</v>
      </c>
    </row>
    <row r="26" spans="1:42" s="22" customFormat="1" ht="35.4" thickBot="1">
      <c r="A26" s="6"/>
      <c r="B26" s="30">
        <f>ROW()-13</f>
        <v>13</v>
      </c>
      <c r="C26" s="31" t="s">
        <v>1880</v>
      </c>
      <c r="D26" s="31" t="s">
        <v>1881</v>
      </c>
      <c r="E26" s="23"/>
      <c r="F26" s="23" t="s">
        <v>183</v>
      </c>
      <c r="G26" s="23">
        <v>100</v>
      </c>
      <c r="H26" s="23" t="str">
        <f t="shared" si="5"/>
        <v>text</v>
      </c>
      <c r="I26" s="23">
        <f t="shared" si="6"/>
        <v>301</v>
      </c>
      <c r="J26" s="32"/>
      <c r="K26" s="33"/>
      <c r="L26" s="34"/>
      <c r="M26" s="35" t="s">
        <v>1885</v>
      </c>
      <c r="P26" s="6"/>
      <c r="Q26" s="6"/>
      <c r="R26" s="6"/>
      <c r="S26" s="6" t="str">
        <f t="shared" si="7"/>
        <v>,syoken_value_kaishaku</v>
      </c>
      <c r="T26" s="6" t="str">
        <f t="shared" si="8"/>
        <v>TEXT</v>
      </c>
      <c r="U26" s="6" t="str">
        <f t="shared" si="9"/>
        <v/>
      </c>
      <c r="V26" s="6" t="str">
        <f t="shared" si="0"/>
        <v/>
      </c>
      <c r="W26" s="6" t="str">
        <f t="shared" si="1"/>
        <v>-- 身体所見結果解釈</v>
      </c>
      <c r="X26" s="6"/>
      <c r="AF26" s="53"/>
      <c r="AG26" s="53"/>
      <c r="AH26" s="53"/>
      <c r="AK26" s="22" t="str">
        <f t="shared" ref="AK26" si="12">IF(CHOOSE(MATCH(AK$11,$AF$11:$AH$11,0),$AF26,$AG26,$AH26)="〇",IF($B26&lt;&gt;1,",Null","Null"),IF($B26&lt;&gt;1,","&amp;$D26,$D26))</f>
        <v>,syoken_value_kaishaku</v>
      </c>
      <c r="AP26" s="22" t="str">
        <f t="shared" si="3"/>
        <v>,d.syoken_value_kaishaku</v>
      </c>
    </row>
    <row r="27" spans="1:42">
      <c r="P27" s="22"/>
      <c r="R27" s="6" t="s">
        <v>175</v>
      </c>
      <c r="Y27" s="22"/>
      <c r="Z27" s="22"/>
      <c r="AA27" s="22"/>
      <c r="AB27" s="22"/>
      <c r="AJ27" s="6" t="s">
        <v>476</v>
      </c>
      <c r="AO27" s="6" t="s">
        <v>476</v>
      </c>
    </row>
    <row r="28" spans="1:42">
      <c r="A28" s="22"/>
      <c r="P28" s="22"/>
      <c r="Y28" s="22"/>
      <c r="Z28" s="22"/>
      <c r="AA28" s="22"/>
      <c r="AB28" s="22"/>
      <c r="AK28" s="6" t="str">
        <f>AK$11&amp;"."&amp;SUBSTITUTE($D$8,"merge","dwh")</f>
        <v>milscm2.dwh_mml_pc_physical_exam</v>
      </c>
      <c r="AP28" s="6" t="str">
        <f>"(select * from "&amp;$AP$11&amp;"."&amp;SUBSTITUTE($D$8,"merge","dwh")&amp;" where facility_id = '%(facility_id)s') d "</f>
        <v xml:space="preserve">(select * from milscm22.dwh_mml_pc_physical_exam where facility_id = '%(facility_id)s') d </v>
      </c>
    </row>
    <row r="29" spans="1:42">
      <c r="A29" s="22"/>
      <c r="P29" s="22"/>
      <c r="Y29" s="22"/>
      <c r="Z29" s="22"/>
      <c r="AA29" s="22"/>
      <c r="AB29" s="22"/>
      <c r="AJ29" s="6" t="s">
        <v>2006</v>
      </c>
      <c r="AO29" s="6" t="s">
        <v>2006</v>
      </c>
    </row>
    <row r="30" spans="1:42">
      <c r="A30" s="22"/>
      <c r="P30" s="22"/>
      <c r="Y30" s="22"/>
      <c r="Z30" s="22"/>
      <c r="AA30" s="22"/>
      <c r="AB30" s="22"/>
      <c r="AI30" s="6" t="s">
        <v>138</v>
      </c>
      <c r="AK30" s="6" t="str">
        <f>$AI30&amp;" = '%(facility_id)s'"</f>
        <v>facility_id = '%(facility_id)s'</v>
      </c>
      <c r="AP30" s="6" t="str">
        <f>"not exists ( select 1 from (select * from "&amp;"milscm4."&amp;$D$8&amp;" where facility_id = '%(facility_id)s') m where"</f>
        <v>not exists ( select 1 from (select * from milscm4.merge_mml_pc_physical_exam where facility_id = '%(facility_id)s') m where</v>
      </c>
    </row>
    <row r="31" spans="1:42">
      <c r="A31" s="22"/>
      <c r="P31" s="22"/>
      <c r="Y31" s="22"/>
      <c r="Z31" s="22"/>
      <c r="AA31" s="22"/>
      <c r="AB31" s="22"/>
      <c r="AJ31" s="6" t="s">
        <v>2007</v>
      </c>
      <c r="AN31" s="6" t="s">
        <v>138</v>
      </c>
      <c r="AP31" s="6" t="str">
        <f>"d."&amp;$AN31&amp;"=m."&amp;$AN31</f>
        <v>d.facility_id=m.facility_id</v>
      </c>
    </row>
    <row r="32" spans="1:42">
      <c r="A32" s="22"/>
      <c r="P32" s="22"/>
      <c r="Y32" s="22"/>
      <c r="Z32" s="22"/>
      <c r="AA32" s="22"/>
      <c r="AB32" s="22"/>
      <c r="AN32" s="6" t="s">
        <v>1139</v>
      </c>
      <c r="AP32" s="6" t="str">
        <f t="shared" ref="AP32" si="13">"and d."&amp;$AN32&amp;"=m."&amp;$AN32</f>
        <v>and d.uid=m.uid</v>
      </c>
    </row>
    <row r="33" spans="16:41">
      <c r="P33" s="22"/>
      <c r="Y33" s="22"/>
      <c r="Z33" s="22"/>
      <c r="AA33" s="22"/>
      <c r="AB33" s="22"/>
      <c r="AO33" s="6" t="s">
        <v>2022</v>
      </c>
    </row>
    <row r="34" spans="16:41">
      <c r="P34" s="22"/>
      <c r="Y34" s="22"/>
      <c r="Z34" s="22"/>
      <c r="AA34" s="22"/>
      <c r="AB34" s="22"/>
    </row>
    <row r="35" spans="16:41">
      <c r="P35" s="22"/>
      <c r="Y35" s="22"/>
      <c r="Z35" s="22"/>
      <c r="AA35" s="22"/>
      <c r="AB35" s="22"/>
    </row>
    <row r="36" spans="16:41">
      <c r="P36" s="22"/>
      <c r="Y36" s="22"/>
      <c r="Z36" s="22"/>
      <c r="AA36" s="22"/>
      <c r="AB36" s="22"/>
    </row>
    <row r="37" spans="16:41">
      <c r="P37" s="22"/>
      <c r="Y37" s="22"/>
      <c r="Z37" s="22"/>
      <c r="AA37" s="22"/>
      <c r="AB37" s="22"/>
    </row>
    <row r="38" spans="16:41">
      <c r="P38" s="22"/>
      <c r="Y38" s="22"/>
      <c r="Z38" s="22"/>
      <c r="AA38" s="22"/>
      <c r="AB38" s="22"/>
    </row>
    <row r="39" spans="16:41">
      <c r="P39" s="22"/>
      <c r="Y39" s="22"/>
      <c r="Z39" s="22"/>
      <c r="AA39" s="22"/>
      <c r="AB39" s="22"/>
    </row>
    <row r="40" spans="16:41">
      <c r="P40" s="22"/>
      <c r="Y40" s="22"/>
      <c r="Z40" s="22"/>
      <c r="AA40" s="22"/>
      <c r="AB40" s="22"/>
    </row>
    <row r="41" spans="16:41">
      <c r="P41" s="22"/>
      <c r="Y41" s="22"/>
      <c r="Z41" s="22"/>
      <c r="AA41" s="22"/>
      <c r="AB41" s="22"/>
    </row>
  </sheetData>
  <mergeCells count="28">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 ref="B5:C5"/>
    <mergeCell ref="D5:M5"/>
    <mergeCell ref="B6:C6"/>
    <mergeCell ref="D6:M6"/>
    <mergeCell ref="B7:C7"/>
    <mergeCell ref="D7:M7"/>
    <mergeCell ref="B4:C4"/>
    <mergeCell ref="D4:M4"/>
    <mergeCell ref="B1:C2"/>
    <mergeCell ref="E1:I1"/>
    <mergeCell ref="J1:L1"/>
    <mergeCell ref="E2:I2"/>
    <mergeCell ref="J2:L2"/>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9"/>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milscm4.merge_mml_pc_assessment</v>
      </c>
    </row>
    <row r="3" spans="1:42" ht="18" thickBot="1">
      <c r="B3" s="9"/>
      <c r="C3" s="9"/>
      <c r="D3" s="9"/>
      <c r="E3" s="9"/>
      <c r="F3" s="9"/>
      <c r="G3" s="9"/>
      <c r="H3" s="9"/>
      <c r="I3" s="9"/>
      <c r="J3" s="9"/>
      <c r="K3" s="9"/>
      <c r="L3" s="9"/>
      <c r="M3" s="10"/>
      <c r="N3" s="9"/>
      <c r="Q3" s="6" t="str">
        <f>"ADD CONSTRAINT "&amp;D$8&amp;"_pkey"</f>
        <v>ADD CONSTRAINT merge_mml_pc_assessment_pkey</v>
      </c>
    </row>
    <row r="4" spans="1:42">
      <c r="B4" s="177" t="s">
        <v>133</v>
      </c>
      <c r="C4" s="178"/>
      <c r="D4" s="179" t="str">
        <f>VLOOKUP(D7,エンティティ一覧!A1:'エンティティ一覧'!AQ10060,13,FALSE)</f>
        <v>ENT_C4_15</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1756</v>
      </c>
    </row>
    <row r="7" spans="1:42">
      <c r="B7" s="161" t="s">
        <v>114</v>
      </c>
      <c r="C7" s="162"/>
      <c r="D7" s="163" t="s">
        <v>1888</v>
      </c>
      <c r="E7" s="164"/>
      <c r="F7" s="164"/>
      <c r="G7" s="164"/>
      <c r="H7" s="164"/>
      <c r="I7" s="164"/>
      <c r="J7" s="164"/>
      <c r="K7" s="164"/>
      <c r="L7" s="164"/>
      <c r="M7" s="165"/>
      <c r="T7" s="6" t="s">
        <v>1896</v>
      </c>
    </row>
    <row r="8" spans="1:42">
      <c r="B8" s="161" t="s">
        <v>115</v>
      </c>
      <c r="C8" s="162"/>
      <c r="D8" s="163" t="s">
        <v>1889</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二次利用DBの経過記録情報モジュール_アセスメントレコードテーブルについて、バックアップスキーマを含めて結合する。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milscm4.merge_mml_pc_assessment OWNER TO pgappl11;</v>
      </c>
    </row>
    <row r="10" spans="1:42">
      <c r="B10" s="11"/>
      <c r="C10" s="11"/>
      <c r="D10" s="9"/>
      <c r="E10" s="9"/>
      <c r="F10" s="9"/>
      <c r="G10" s="9"/>
      <c r="H10" s="9"/>
      <c r="I10" s="9"/>
      <c r="J10" s="9"/>
      <c r="K10" s="9"/>
      <c r="L10" s="9"/>
      <c r="M10" s="10"/>
      <c r="N10" s="9"/>
      <c r="P10" s="6" t="str">
        <f>"GRANT ALL ON TABLE milscm4."&amp;D$8&amp;" TO pgappl11;"</f>
        <v>GRANT ALL ON TABLE milscm4.merge_mml_pc_assessment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milscm4.merge_mml_pc_assessment</v>
      </c>
      <c r="AF12" s="156" t="s">
        <v>480</v>
      </c>
      <c r="AG12" s="156"/>
      <c r="AH12" s="156"/>
      <c r="AJ12" s="6" t="str">
        <f>"INSERT INTO milscm4."&amp;$D$8</f>
        <v>INSERT INTO milscm4.merge_mml_pc_assessment</v>
      </c>
      <c r="AO12" s="6" t="str">
        <f>"INSERT INTO milscm4."&amp;$D$8</f>
        <v>INSERT INTO milscm4.merge_mml_pc_assessment</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4" si="0">IF(L14="○","NOT NULL","")</f>
        <v>NOT NULL</v>
      </c>
      <c r="W14" s="6" t="str">
        <f t="shared" ref="W14:W24" si="1">"-- "&amp;C14</f>
        <v>-- 取込年月</v>
      </c>
      <c r="X14" s="6"/>
      <c r="AF14" s="53"/>
      <c r="AG14" s="53"/>
      <c r="AH14" s="53"/>
      <c r="AK14" s="22" t="str">
        <f t="shared" ref="AK14:AK23" si="2">IF(CHOOSE(MATCH(AK$11,$AF$11:$AH$11,0),$AF14,$AG14,$AH14)="〇",IF($B14&lt;&gt;1,",Null","Null"),IF($B14&lt;&gt;1,","&amp;$D14,$D14))</f>
        <v>torikomi_ym</v>
      </c>
      <c r="AP14" s="22" t="str">
        <f t="shared" ref="AP14:AP24" si="3">IF(CHOOSE(MATCH(AP$11,$AF$11:$AH$11,0),$AF14,$AG14,$AH14)="〇",IF($B14&lt;&gt;1,",Null","Null"),IF($B14&lt;&gt;1,","&amp;"d."&amp;$D14,"d."&amp;$D14))</f>
        <v>d.torikomi_ym</v>
      </c>
    </row>
    <row r="15" spans="1:42" s="22" customFormat="1">
      <c r="A15" s="6"/>
      <c r="B15" s="14">
        <f t="shared" ref="B15:B23" si="4">ROW()-13</f>
        <v>2</v>
      </c>
      <c r="C15" s="15" t="s">
        <v>162</v>
      </c>
      <c r="D15" s="15" t="s">
        <v>136</v>
      </c>
      <c r="E15" s="17"/>
      <c r="F15" s="16" t="s">
        <v>129</v>
      </c>
      <c r="G15" s="17">
        <v>10</v>
      </c>
      <c r="H15" s="17" t="str">
        <f t="shared" ref="H15:H24" si="5">IF(F15="フラグ","boolean",IF(F15="文字列","text",IF(F15="整数","integer",IF(F15="実数","numeric",""))))</f>
        <v>integer</v>
      </c>
      <c r="I15" s="17">
        <f t="shared" ref="I15:I24" si="6">IF(H15="boolean",1,IF(H15="text",IF(G15&lt;=126,1+(G15*3),4+(G15*3)),IF(H15="integer",4,IF(H15="numeric",3+CEILING(G15/4*2,2),0))))</f>
        <v>4</v>
      </c>
      <c r="J15" s="18"/>
      <c r="K15" s="21"/>
      <c r="L15" s="19"/>
      <c r="M15" s="20" t="s">
        <v>1127</v>
      </c>
      <c r="P15" s="6"/>
      <c r="Q15" s="6"/>
      <c r="R15" s="6"/>
      <c r="S15" s="6" t="str">
        <f t="shared" ref="S15:S24" si="7">IF(B15&lt;&gt;1,","&amp;D15,D15)</f>
        <v>,mil_karute_id</v>
      </c>
      <c r="T15" s="6" t="str">
        <f t="shared" ref="T15:T24" si="8">UPPER(H15)</f>
        <v>INTEGER</v>
      </c>
      <c r="U15" s="6" t="str">
        <f t="shared" ref="U15:U24" si="9">IF(K15&lt;&gt;"","default "&amp;IF(H15="text","'"&amp;K15&amp;"'",K15),"")</f>
        <v/>
      </c>
      <c r="V15" s="6" t="str">
        <f t="shared" si="0"/>
        <v/>
      </c>
      <c r="W15" s="6" t="str">
        <f t="shared" si="1"/>
        <v>-- 千年カルテID</v>
      </c>
      <c r="X15" s="6"/>
      <c r="AF15" s="53"/>
      <c r="AG15" s="53"/>
      <c r="AH15" s="53"/>
      <c r="AK15" s="22" t="str">
        <f t="shared" si="2"/>
        <v>,mil_karute_id</v>
      </c>
      <c r="AP15" s="22" t="str">
        <f t="shared" si="3"/>
        <v>,d.mil_karute_id</v>
      </c>
    </row>
    <row r="16" spans="1:42" s="22" customFormat="1" ht="87">
      <c r="A16" s="6"/>
      <c r="B16" s="14">
        <f t="shared" si="4"/>
        <v>3</v>
      </c>
      <c r="C16" s="25" t="s">
        <v>161</v>
      </c>
      <c r="D16" s="25" t="s">
        <v>138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53"/>
      <c r="AG16" s="53"/>
      <c r="AH16" s="53"/>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53"/>
      <c r="AG17" s="53"/>
      <c r="AH17" s="53"/>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53"/>
      <c r="AG18" s="53"/>
      <c r="AH18" s="53"/>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53"/>
      <c r="AG19" s="53"/>
      <c r="AH19" s="53"/>
      <c r="AK19" s="22" t="str">
        <f t="shared" ref="AK19:AK21"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53"/>
      <c r="AG20" s="53"/>
      <c r="AH20" s="53"/>
      <c r="AK20" s="22" t="str">
        <f t="shared" si="10"/>
        <v>,uid</v>
      </c>
      <c r="AP20" s="22" t="str">
        <f t="shared" si="3"/>
        <v>,d.uid</v>
      </c>
    </row>
    <row r="21" spans="1:42" s="22" customFormat="1" ht="34.799999999999997">
      <c r="A21" s="6"/>
      <c r="B21" s="14">
        <f t="shared" si="4"/>
        <v>8</v>
      </c>
      <c r="C21" s="15" t="s">
        <v>1712</v>
      </c>
      <c r="D21" s="15" t="s">
        <v>1713</v>
      </c>
      <c r="E21" s="17" t="s">
        <v>137</v>
      </c>
      <c r="F21" s="16" t="s">
        <v>129</v>
      </c>
      <c r="G21" s="17">
        <v>10</v>
      </c>
      <c r="H21" s="17" t="str">
        <f t="shared" si="5"/>
        <v>integer</v>
      </c>
      <c r="I21" s="17">
        <f t="shared" si="6"/>
        <v>4</v>
      </c>
      <c r="J21" s="18"/>
      <c r="K21" s="21"/>
      <c r="L21" s="19" t="s">
        <v>137</v>
      </c>
      <c r="M21" s="20" t="s">
        <v>1716</v>
      </c>
      <c r="P21" s="6"/>
      <c r="Q21" s="6"/>
      <c r="R21" s="6"/>
      <c r="S21" s="6" t="str">
        <f t="shared" si="7"/>
        <v>,keika_seq</v>
      </c>
      <c r="T21" s="6" t="str">
        <f t="shared" si="8"/>
        <v>INTEGER</v>
      </c>
      <c r="U21" s="6" t="str">
        <f t="shared" si="9"/>
        <v/>
      </c>
      <c r="V21" s="6" t="str">
        <f t="shared" si="0"/>
        <v>NOT NULL</v>
      </c>
      <c r="W21" s="6" t="str">
        <f t="shared" si="1"/>
        <v>-- 経過記録SEQ</v>
      </c>
      <c r="X21" s="6"/>
      <c r="AF21" s="53"/>
      <c r="AG21" s="53"/>
      <c r="AH21" s="53"/>
      <c r="AK21" s="22" t="str">
        <f t="shared" si="10"/>
        <v>,keika_seq</v>
      </c>
      <c r="AP21" s="22" t="str">
        <f t="shared" si="3"/>
        <v>,d.keika_seq</v>
      </c>
    </row>
    <row r="22" spans="1:42" s="22" customFormat="1">
      <c r="A22" s="6"/>
      <c r="B22" s="14">
        <f t="shared" si="4"/>
        <v>9</v>
      </c>
      <c r="C22" s="25" t="s">
        <v>1720</v>
      </c>
      <c r="D22" s="25" t="s">
        <v>1721</v>
      </c>
      <c r="E22" s="16" t="s">
        <v>137</v>
      </c>
      <c r="F22" s="16" t="s">
        <v>129</v>
      </c>
      <c r="G22" s="16">
        <v>10</v>
      </c>
      <c r="H22" s="17" t="str">
        <f t="shared" si="5"/>
        <v>integer</v>
      </c>
      <c r="I22" s="17">
        <f t="shared" si="6"/>
        <v>4</v>
      </c>
      <c r="J22" s="26"/>
      <c r="K22" s="27"/>
      <c r="L22" s="28" t="s">
        <v>137</v>
      </c>
      <c r="M22" s="29" t="s">
        <v>1744</v>
      </c>
      <c r="P22" s="6"/>
      <c r="Q22" s="6"/>
      <c r="R22" s="6"/>
      <c r="S22" s="6" t="str">
        <f t="shared" si="7"/>
        <v>,problem_seq</v>
      </c>
      <c r="T22" s="6" t="str">
        <f t="shared" si="8"/>
        <v>INTEGER</v>
      </c>
      <c r="U22" s="6" t="str">
        <f t="shared" si="9"/>
        <v/>
      </c>
      <c r="V22" s="6" t="str">
        <f t="shared" si="0"/>
        <v>NOT NULL</v>
      </c>
      <c r="W22" s="6" t="str">
        <f t="shared" si="1"/>
        <v>-- プロブレムSEQ</v>
      </c>
      <c r="X22" s="6"/>
      <c r="AF22" s="53"/>
      <c r="AG22" s="53"/>
      <c r="AH22" s="53"/>
      <c r="AK22" s="22" t="str">
        <f t="shared" si="2"/>
        <v>,problem_seq</v>
      </c>
      <c r="AP22" s="22" t="str">
        <f t="shared" si="3"/>
        <v>,d.problem_seq</v>
      </c>
    </row>
    <row r="23" spans="1:42" s="22" customFormat="1">
      <c r="A23" s="6"/>
      <c r="B23" s="14">
        <f t="shared" si="4"/>
        <v>10</v>
      </c>
      <c r="C23" s="15" t="s">
        <v>1890</v>
      </c>
      <c r="D23" s="15" t="s">
        <v>1891</v>
      </c>
      <c r="E23" s="17" t="s">
        <v>137</v>
      </c>
      <c r="F23" s="16" t="s">
        <v>129</v>
      </c>
      <c r="G23" s="17">
        <v>10</v>
      </c>
      <c r="H23" s="17" t="str">
        <f t="shared" si="5"/>
        <v>integer</v>
      </c>
      <c r="I23" s="17">
        <f t="shared" si="6"/>
        <v>4</v>
      </c>
      <c r="J23" s="18"/>
      <c r="K23" s="21"/>
      <c r="L23" s="19" t="s">
        <v>137</v>
      </c>
      <c r="M23" s="20" t="s">
        <v>1894</v>
      </c>
      <c r="P23" s="6"/>
      <c r="Q23" s="6"/>
      <c r="R23" s="6"/>
      <c r="S23" s="6" t="str">
        <f t="shared" si="7"/>
        <v>,assessment_item_seq</v>
      </c>
      <c r="T23" s="6" t="str">
        <f t="shared" si="8"/>
        <v>INTEGER</v>
      </c>
      <c r="U23" s="6" t="str">
        <f t="shared" si="9"/>
        <v/>
      </c>
      <c r="V23" s="6" t="str">
        <f t="shared" si="0"/>
        <v>NOT NULL</v>
      </c>
      <c r="W23" s="6" t="str">
        <f t="shared" si="1"/>
        <v>-- アセスメントSEQ</v>
      </c>
      <c r="X23" s="6"/>
      <c r="AF23" s="53"/>
      <c r="AG23" s="53"/>
      <c r="AH23" s="53"/>
      <c r="AK23" s="22" t="str">
        <f t="shared" si="2"/>
        <v>,assessment_item_seq</v>
      </c>
      <c r="AP23" s="22" t="str">
        <f t="shared" si="3"/>
        <v>,d.assessment_item_seq</v>
      </c>
    </row>
    <row r="24" spans="1:42" s="22" customFormat="1" ht="35.4" thickBot="1">
      <c r="A24" s="6"/>
      <c r="B24" s="30">
        <f>ROW()-13</f>
        <v>11</v>
      </c>
      <c r="C24" s="31" t="s">
        <v>1892</v>
      </c>
      <c r="D24" s="31" t="s">
        <v>1893</v>
      </c>
      <c r="E24" s="23"/>
      <c r="F24" s="23" t="s">
        <v>183</v>
      </c>
      <c r="G24" s="23">
        <v>100</v>
      </c>
      <c r="H24" s="23" t="str">
        <f t="shared" si="5"/>
        <v>text</v>
      </c>
      <c r="I24" s="23">
        <f t="shared" si="6"/>
        <v>301</v>
      </c>
      <c r="J24" s="32"/>
      <c r="K24" s="33"/>
      <c r="L24" s="34"/>
      <c r="M24" s="35" t="s">
        <v>1895</v>
      </c>
      <c r="P24" s="6"/>
      <c r="Q24" s="6"/>
      <c r="R24" s="6"/>
      <c r="S24" s="6" t="str">
        <f t="shared" si="7"/>
        <v>,assessment_item</v>
      </c>
      <c r="T24" s="6" t="str">
        <f t="shared" si="8"/>
        <v>TEXT</v>
      </c>
      <c r="U24" s="6" t="str">
        <f t="shared" si="9"/>
        <v/>
      </c>
      <c r="V24" s="6" t="str">
        <f t="shared" si="0"/>
        <v/>
      </c>
      <c r="W24" s="6" t="str">
        <f t="shared" si="1"/>
        <v>-- アセスメント</v>
      </c>
      <c r="X24" s="6"/>
      <c r="AF24" s="53"/>
      <c r="AG24" s="53"/>
      <c r="AH24" s="53"/>
      <c r="AK24" s="22" t="str">
        <f t="shared" ref="AK24" si="11">IF(CHOOSE(MATCH(AK$11,$AF$11:$AH$11,0),$AF24,$AG24,$AH24)="〇",IF($B24&lt;&gt;1,",Null","Null"),IF($B24&lt;&gt;1,","&amp;$D24,$D24))</f>
        <v>,assessment_item</v>
      </c>
      <c r="AP24" s="22" t="str">
        <f t="shared" si="3"/>
        <v>,d.assessment_item</v>
      </c>
    </row>
    <row r="25" spans="1:42">
      <c r="P25" s="22"/>
      <c r="R25" s="6" t="s">
        <v>175</v>
      </c>
      <c r="Y25" s="22"/>
      <c r="Z25" s="22"/>
      <c r="AA25" s="22"/>
      <c r="AB25" s="22"/>
      <c r="AJ25" s="6" t="s">
        <v>476</v>
      </c>
      <c r="AO25" s="6" t="s">
        <v>476</v>
      </c>
    </row>
    <row r="26" spans="1:42">
      <c r="A26" s="22"/>
      <c r="P26" s="22"/>
      <c r="Y26" s="22"/>
      <c r="Z26" s="22"/>
      <c r="AA26" s="22"/>
      <c r="AB26" s="22"/>
      <c r="AK26" s="6" t="str">
        <f>AK$11&amp;"."&amp;SUBSTITUTE($D$8,"merge","dwh")</f>
        <v>milscm2.dwh_mml_pc_assessment</v>
      </c>
      <c r="AP26" s="6" t="str">
        <f>"(select * from "&amp;$AP$11&amp;"."&amp;SUBSTITUTE($D$8,"merge","dwh")&amp;" where facility_id = '%(facility_id)s') d "</f>
        <v xml:space="preserve">(select * from milscm22.dwh_mml_pc_assessment where facility_id = '%(facility_id)s') d </v>
      </c>
    </row>
    <row r="27" spans="1:42">
      <c r="A27" s="22"/>
      <c r="P27" s="22"/>
      <c r="Y27" s="22"/>
      <c r="Z27" s="22"/>
      <c r="AA27" s="22"/>
      <c r="AB27" s="22"/>
      <c r="AJ27" s="6" t="s">
        <v>2006</v>
      </c>
      <c r="AO27" s="6" t="s">
        <v>2006</v>
      </c>
    </row>
    <row r="28" spans="1:42">
      <c r="A28" s="22"/>
      <c r="P28" s="22"/>
      <c r="Y28" s="22"/>
      <c r="Z28" s="22"/>
      <c r="AA28" s="22"/>
      <c r="AB28" s="22"/>
      <c r="AI28" s="6" t="s">
        <v>138</v>
      </c>
      <c r="AK28" s="6" t="str">
        <f>$AI28&amp;" = '%(facility_id)s'"</f>
        <v>facility_id = '%(facility_id)s'</v>
      </c>
      <c r="AP28" s="6" t="str">
        <f>"not exists ( select 1 from (select * from "&amp;"milscm4."&amp;$D$8&amp;" where facility_id = '%(facility_id)s') m where"</f>
        <v>not exists ( select 1 from (select * from milscm4.merge_mml_pc_assessment where facility_id = '%(facility_id)s') m where</v>
      </c>
    </row>
    <row r="29" spans="1:42">
      <c r="A29" s="22"/>
      <c r="P29" s="22"/>
      <c r="Y29" s="22"/>
      <c r="Z29" s="22"/>
      <c r="AA29" s="22"/>
      <c r="AB29" s="22"/>
      <c r="AJ29" s="6" t="s">
        <v>2007</v>
      </c>
      <c r="AN29" s="6" t="s">
        <v>138</v>
      </c>
      <c r="AP29" s="6" t="str">
        <f>"d."&amp;$AN29&amp;"=m."&amp;$AN29</f>
        <v>d.facility_id=m.facility_id</v>
      </c>
    </row>
    <row r="30" spans="1:42">
      <c r="A30" s="22"/>
      <c r="P30" s="22"/>
      <c r="Y30" s="22"/>
      <c r="Z30" s="22"/>
      <c r="AA30" s="22"/>
      <c r="AB30" s="22"/>
      <c r="AN30" s="6" t="s">
        <v>1139</v>
      </c>
      <c r="AP30" s="6" t="str">
        <f t="shared" ref="AP30" si="12">"and d."&amp;$AN30&amp;"=m."&amp;$AN30</f>
        <v>and d.uid=m.uid</v>
      </c>
    </row>
    <row r="31" spans="1:42">
      <c r="P31" s="22"/>
      <c r="Y31" s="22"/>
      <c r="Z31" s="22"/>
      <c r="AA31" s="22"/>
      <c r="AB31" s="22"/>
      <c r="AO31" s="6" t="s">
        <v>2022</v>
      </c>
    </row>
    <row r="32" spans="1:42">
      <c r="P32" s="22"/>
      <c r="Y32" s="22"/>
      <c r="Z32" s="22"/>
      <c r="AA32" s="22"/>
      <c r="AB32" s="22"/>
    </row>
    <row r="33" spans="16:28">
      <c r="P33" s="22"/>
      <c r="Y33" s="22"/>
      <c r="Z33" s="22"/>
      <c r="AA33" s="22"/>
      <c r="AB33" s="22"/>
    </row>
    <row r="34" spans="16:28">
      <c r="P34" s="22"/>
      <c r="Y34" s="22"/>
      <c r="Z34" s="22"/>
      <c r="AA34" s="22"/>
      <c r="AB34" s="22"/>
    </row>
    <row r="35" spans="16:28">
      <c r="P35" s="22"/>
      <c r="Y35" s="22"/>
      <c r="Z35" s="22"/>
      <c r="AA35" s="22"/>
      <c r="AB35" s="22"/>
    </row>
    <row r="36" spans="16:28">
      <c r="P36" s="22"/>
      <c r="Y36" s="22"/>
      <c r="Z36" s="22"/>
      <c r="AA36" s="22"/>
      <c r="AB36" s="22"/>
    </row>
    <row r="37" spans="16:28">
      <c r="P37" s="22"/>
      <c r="Y37" s="22"/>
      <c r="Z37" s="22"/>
      <c r="AA37" s="22"/>
      <c r="AB37" s="22"/>
    </row>
    <row r="38" spans="16:28">
      <c r="P38" s="22"/>
      <c r="Y38" s="22"/>
      <c r="Z38" s="22"/>
      <c r="AA38" s="22"/>
      <c r="AB38" s="22"/>
    </row>
    <row r="39" spans="16:28">
      <c r="P39" s="22"/>
      <c r="Y39" s="22"/>
      <c r="Z39" s="22"/>
      <c r="AA39" s="22"/>
      <c r="AB39" s="22"/>
    </row>
  </sheetData>
  <mergeCells count="28">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 ref="B5:C5"/>
    <mergeCell ref="D5:M5"/>
    <mergeCell ref="B6:C6"/>
    <mergeCell ref="D6:M6"/>
    <mergeCell ref="B7:C7"/>
    <mergeCell ref="D7:M7"/>
    <mergeCell ref="B4:C4"/>
    <mergeCell ref="D4:M4"/>
    <mergeCell ref="B1:C2"/>
    <mergeCell ref="E1:I1"/>
    <mergeCell ref="J1:L1"/>
    <mergeCell ref="E2:I2"/>
    <mergeCell ref="J2:L2"/>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3"/>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milscm4.merge_mml_pc_external_reference</v>
      </c>
    </row>
    <row r="3" spans="1:42" ht="18" thickBot="1">
      <c r="B3" s="9"/>
      <c r="C3" s="9"/>
      <c r="D3" s="9"/>
      <c r="E3" s="9"/>
      <c r="F3" s="9"/>
      <c r="G3" s="9"/>
      <c r="H3" s="9"/>
      <c r="I3" s="9"/>
      <c r="J3" s="9"/>
      <c r="K3" s="9"/>
      <c r="L3" s="9"/>
      <c r="M3" s="10"/>
      <c r="N3" s="9"/>
      <c r="Q3" s="6" t="str">
        <f>"ADD CONSTRAINT "&amp;D$8&amp;"_pkey"</f>
        <v>ADD CONSTRAINT merge_mml_pc_external_reference_pkey</v>
      </c>
    </row>
    <row r="4" spans="1:42">
      <c r="B4" s="177" t="s">
        <v>133</v>
      </c>
      <c r="C4" s="178"/>
      <c r="D4" s="179" t="str">
        <f>VLOOKUP(D7,エンティティ一覧!A1:'エンティティ一覧'!AQ10060,13,FALSE)</f>
        <v>ENT_C4_22</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2">
      <c r="B7" s="161" t="s">
        <v>114</v>
      </c>
      <c r="C7" s="162"/>
      <c r="D7" s="163" t="s">
        <v>1761</v>
      </c>
      <c r="E7" s="164"/>
      <c r="F7" s="164"/>
      <c r="G7" s="164"/>
      <c r="H7" s="164"/>
      <c r="I7" s="164"/>
      <c r="J7" s="164"/>
      <c r="K7" s="164"/>
      <c r="L7" s="164"/>
      <c r="M7" s="165"/>
      <c r="T7" s="6" t="s">
        <v>1784</v>
      </c>
    </row>
    <row r="8" spans="1:42">
      <c r="B8" s="161" t="s">
        <v>115</v>
      </c>
      <c r="C8" s="162"/>
      <c r="D8" s="163" t="s">
        <v>1762</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二次利用DBの経過記録情報モジュール_外部参照レコードテーブルについて、バックアップスキーマを含めて結合する。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milscm4.merge_mml_pc_external_reference OWNER TO pgappl11;</v>
      </c>
    </row>
    <row r="10" spans="1:42">
      <c r="B10" s="11"/>
      <c r="C10" s="11"/>
      <c r="D10" s="9"/>
      <c r="E10" s="9"/>
      <c r="F10" s="9"/>
      <c r="G10" s="9"/>
      <c r="H10" s="9"/>
      <c r="I10" s="9"/>
      <c r="J10" s="9"/>
      <c r="K10" s="9"/>
      <c r="L10" s="9"/>
      <c r="M10" s="10"/>
      <c r="N10" s="9"/>
      <c r="P10" s="6" t="str">
        <f>"GRANT ALL ON TABLE milscm4."&amp;D$8&amp;" TO pgappl11;"</f>
        <v>GRANT ALL ON TABLE milscm4.merge_mml_pc_external_reference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milscm4.merge_mml_pc_external_reference</v>
      </c>
      <c r="AF12" s="156" t="s">
        <v>480</v>
      </c>
      <c r="AG12" s="156"/>
      <c r="AH12" s="156"/>
      <c r="AJ12" s="6" t="str">
        <f>"INSERT INTO milscm4."&amp;$D$8</f>
        <v>INSERT INTO milscm4.merge_mml_pc_external_reference</v>
      </c>
      <c r="AO12" s="6" t="str">
        <f>"INSERT INTO milscm4."&amp;$D$8</f>
        <v>INSERT INTO milscm4.merge_mml_pc_external_reference</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8" si="0">IF(L14="○","NOT NULL","")</f>
        <v>NOT NULL</v>
      </c>
      <c r="W14" s="6" t="str">
        <f t="shared" ref="W14:W28" si="1">"-- "&amp;C14</f>
        <v>-- 取込年月</v>
      </c>
      <c r="X14" s="6"/>
      <c r="AF14" s="52"/>
      <c r="AG14" s="52"/>
      <c r="AH14" s="52"/>
      <c r="AK14" s="22" t="str">
        <f t="shared" ref="AK14:AK23" si="2">IF(CHOOSE(MATCH(AK$11,$AF$11:$AH$11,0),$AF14,$AG14,$AH14)="〇",IF($B14&lt;&gt;1,",Null","Null"),IF($B14&lt;&gt;1,","&amp;$D14,$D14))</f>
        <v>torikomi_ym</v>
      </c>
      <c r="AP14" s="22" t="str">
        <f t="shared" ref="AP14:AP28" si="3">IF(CHOOSE(MATCH(AP$11,$AF$11:$AH$11,0),$AF14,$AG14,$AH14)="〇",IF($B14&lt;&gt;1,",Null","Null"),IF($B14&lt;&gt;1,","&amp;"d."&amp;$D14,"d."&amp;$D14))</f>
        <v>d.torikomi_ym</v>
      </c>
    </row>
    <row r="15" spans="1:42" s="22" customFormat="1">
      <c r="A15" s="6"/>
      <c r="B15" s="14">
        <f t="shared" ref="B15:B27" si="4">ROW()-13</f>
        <v>2</v>
      </c>
      <c r="C15" s="15" t="s">
        <v>162</v>
      </c>
      <c r="D15" s="15" t="s">
        <v>136</v>
      </c>
      <c r="E15" s="17"/>
      <c r="F15" s="16" t="s">
        <v>129</v>
      </c>
      <c r="G15" s="17">
        <v>10</v>
      </c>
      <c r="H15" s="17" t="str">
        <f t="shared" ref="H15:H28" si="5">IF(F15="フラグ","boolean",IF(F15="文字列","text",IF(F15="整数","integer",IF(F15="実数","numeric",""))))</f>
        <v>integer</v>
      </c>
      <c r="I15" s="17">
        <f t="shared" ref="I15:I28" si="6">IF(H15="boolean",1,IF(H15="text",IF(G15&lt;=126,1+(G15*3),4+(G15*3)),IF(H15="integer",4,IF(H15="numeric",3+CEILING(G15/4*2,2),0))))</f>
        <v>4</v>
      </c>
      <c r="J15" s="18"/>
      <c r="K15" s="21"/>
      <c r="L15" s="19"/>
      <c r="M15" s="20" t="s">
        <v>1127</v>
      </c>
      <c r="P15" s="6"/>
      <c r="Q15" s="6"/>
      <c r="R15" s="6"/>
      <c r="S15" s="6" t="str">
        <f t="shared" ref="S15:S28" si="7">IF(B15&lt;&gt;1,","&amp;D15,D15)</f>
        <v>,mil_karute_id</v>
      </c>
      <c r="T15" s="6" t="str">
        <f t="shared" ref="T15:T28" si="8">UPPER(H15)</f>
        <v>INTEGER</v>
      </c>
      <c r="U15" s="6" t="str">
        <f t="shared" ref="U15:U28" si="9">IF(K15&lt;&gt;"","default "&amp;IF(H15="text","'"&amp;K15&amp;"'",K15),"")</f>
        <v/>
      </c>
      <c r="V15" s="6" t="str">
        <f t="shared" si="0"/>
        <v/>
      </c>
      <c r="W15" s="6" t="str">
        <f t="shared" si="1"/>
        <v>-- 千年カルテID</v>
      </c>
      <c r="X15" s="6"/>
      <c r="AF15" s="52"/>
      <c r="AG15" s="52"/>
      <c r="AH15" s="52"/>
      <c r="AK15" s="22" t="str">
        <f t="shared" si="2"/>
        <v>,mil_karute_id</v>
      </c>
      <c r="AP15" s="22" t="str">
        <f t="shared" si="3"/>
        <v>,d.mil_karute_id</v>
      </c>
    </row>
    <row r="16" spans="1:42" s="22" customFormat="1" ht="87">
      <c r="A16" s="6"/>
      <c r="B16" s="14">
        <f t="shared" si="4"/>
        <v>3</v>
      </c>
      <c r="C16" s="25" t="s">
        <v>161</v>
      </c>
      <c r="D16" s="25" t="s">
        <v>138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52"/>
      <c r="AG16" s="52"/>
      <c r="AH16" s="52"/>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52"/>
      <c r="AG17" s="52"/>
      <c r="AH17" s="52"/>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52"/>
      <c r="AG18" s="52"/>
      <c r="AH18" s="52"/>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52"/>
      <c r="AG19" s="52"/>
      <c r="AH19" s="52"/>
      <c r="AK19" s="22" t="str">
        <f t="shared" ref="AK19:AK21"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52"/>
      <c r="AG20" s="52"/>
      <c r="AH20" s="52"/>
      <c r="AK20" s="22" t="str">
        <f t="shared" si="10"/>
        <v>,uid</v>
      </c>
      <c r="AP20" s="22" t="str">
        <f t="shared" si="3"/>
        <v>,d.uid</v>
      </c>
    </row>
    <row r="21" spans="1:42" s="22" customFormat="1" ht="34.799999999999997">
      <c r="A21" s="6"/>
      <c r="B21" s="14">
        <f t="shared" si="4"/>
        <v>8</v>
      </c>
      <c r="C21" s="15" t="s">
        <v>1712</v>
      </c>
      <c r="D21" s="15" t="s">
        <v>1758</v>
      </c>
      <c r="E21" s="17" t="s">
        <v>137</v>
      </c>
      <c r="F21" s="16" t="s">
        <v>129</v>
      </c>
      <c r="G21" s="17">
        <v>10</v>
      </c>
      <c r="H21" s="17" t="str">
        <f t="shared" si="5"/>
        <v>integer</v>
      </c>
      <c r="I21" s="17">
        <f t="shared" si="6"/>
        <v>4</v>
      </c>
      <c r="J21" s="18"/>
      <c r="K21" s="21"/>
      <c r="L21" s="19" t="s">
        <v>137</v>
      </c>
      <c r="M21" s="20" t="s">
        <v>1716</v>
      </c>
      <c r="P21" s="6"/>
      <c r="Q21" s="6"/>
      <c r="R21" s="6"/>
      <c r="S21" s="6" t="str">
        <f t="shared" si="7"/>
        <v>,keika_seq</v>
      </c>
      <c r="T21" s="6" t="str">
        <f t="shared" si="8"/>
        <v>INTEGER</v>
      </c>
      <c r="U21" s="6" t="str">
        <f t="shared" si="9"/>
        <v/>
      </c>
      <c r="V21" s="6" t="str">
        <f t="shared" si="0"/>
        <v>NOT NULL</v>
      </c>
      <c r="W21" s="6" t="str">
        <f t="shared" si="1"/>
        <v>-- 経過記録SEQ</v>
      </c>
      <c r="X21" s="6"/>
      <c r="AF21" s="52"/>
      <c r="AG21" s="52"/>
      <c r="AH21" s="52"/>
      <c r="AK21" s="22" t="str">
        <f t="shared" si="10"/>
        <v>,keika_seq</v>
      </c>
      <c r="AP21" s="22" t="str">
        <f t="shared" si="3"/>
        <v>,d.keika_seq</v>
      </c>
    </row>
    <row r="22" spans="1:42" s="22" customFormat="1" ht="174">
      <c r="A22" s="6"/>
      <c r="B22" s="14">
        <f t="shared" si="4"/>
        <v>9</v>
      </c>
      <c r="C22" s="25" t="s">
        <v>1763</v>
      </c>
      <c r="D22" s="25" t="s">
        <v>1764</v>
      </c>
      <c r="E22" s="16" t="s">
        <v>137</v>
      </c>
      <c r="F22" s="16" t="s">
        <v>183</v>
      </c>
      <c r="G22" s="16">
        <v>100</v>
      </c>
      <c r="H22" s="17" t="str">
        <f t="shared" si="5"/>
        <v>text</v>
      </c>
      <c r="I22" s="17">
        <f t="shared" si="6"/>
        <v>301</v>
      </c>
      <c r="J22" s="26"/>
      <c r="K22" s="27"/>
      <c r="L22" s="28" t="s">
        <v>137</v>
      </c>
      <c r="M22" s="29" t="s">
        <v>1777</v>
      </c>
      <c r="P22" s="6"/>
      <c r="Q22" s="6"/>
      <c r="R22" s="6"/>
      <c r="S22" s="6" t="str">
        <f t="shared" si="7"/>
        <v>,gaibu_sansyo_moto</v>
      </c>
      <c r="T22" s="6" t="str">
        <f t="shared" si="8"/>
        <v>TEXT</v>
      </c>
      <c r="U22" s="6" t="str">
        <f t="shared" si="9"/>
        <v/>
      </c>
      <c r="V22" s="6" t="str">
        <f t="shared" si="0"/>
        <v>NOT NULL</v>
      </c>
      <c r="W22" s="6" t="str">
        <f t="shared" si="1"/>
        <v>-- 外部参照元</v>
      </c>
      <c r="X22" s="6"/>
      <c r="AF22" s="52"/>
      <c r="AG22" s="52"/>
      <c r="AH22" s="52"/>
      <c r="AK22" s="22" t="str">
        <f t="shared" si="2"/>
        <v>,gaibu_sansyo_moto</v>
      </c>
      <c r="AP22" s="22" t="str">
        <f t="shared" si="3"/>
        <v>,d.gaibu_sansyo_moto</v>
      </c>
    </row>
    <row r="23" spans="1:42" s="22" customFormat="1">
      <c r="A23" s="6"/>
      <c r="B23" s="14">
        <f t="shared" si="4"/>
        <v>10</v>
      </c>
      <c r="C23" s="15" t="s">
        <v>1765</v>
      </c>
      <c r="D23" s="15" t="s">
        <v>1766</v>
      </c>
      <c r="E23" s="17" t="s">
        <v>137</v>
      </c>
      <c r="F23" s="16" t="s">
        <v>129</v>
      </c>
      <c r="G23" s="17">
        <v>10</v>
      </c>
      <c r="H23" s="17" t="str">
        <f t="shared" si="5"/>
        <v>integer</v>
      </c>
      <c r="I23" s="17">
        <f t="shared" si="6"/>
        <v>4</v>
      </c>
      <c r="J23" s="18"/>
      <c r="K23" s="21"/>
      <c r="L23" s="19" t="s">
        <v>137</v>
      </c>
      <c r="M23" s="20" t="s">
        <v>1778</v>
      </c>
      <c r="P23" s="6"/>
      <c r="Q23" s="6"/>
      <c r="R23" s="6"/>
      <c r="S23" s="6" t="str">
        <f t="shared" si="7"/>
        <v>,gaibu_sansyo_seq</v>
      </c>
      <c r="T23" s="6" t="str">
        <f t="shared" si="8"/>
        <v>INTEGER</v>
      </c>
      <c r="U23" s="6" t="str">
        <f t="shared" si="9"/>
        <v/>
      </c>
      <c r="V23" s="6" t="str">
        <f t="shared" si="0"/>
        <v>NOT NULL</v>
      </c>
      <c r="W23" s="6" t="str">
        <f t="shared" si="1"/>
        <v>-- 外部参照SEQ</v>
      </c>
      <c r="X23" s="6"/>
      <c r="AF23" s="52"/>
      <c r="AG23" s="52"/>
      <c r="AH23" s="52"/>
      <c r="AK23" s="22" t="str">
        <f t="shared" si="2"/>
        <v>,gaibu_sansyo_seq</v>
      </c>
      <c r="AP23" s="22" t="str">
        <f t="shared" si="3"/>
        <v>,d.gaibu_sansyo_seq</v>
      </c>
    </row>
    <row r="24" spans="1:42" s="22" customFormat="1">
      <c r="A24" s="6"/>
      <c r="B24" s="14">
        <f>ROW()-13</f>
        <v>11</v>
      </c>
      <c r="C24" s="25" t="s">
        <v>1767</v>
      </c>
      <c r="D24" s="25" t="s">
        <v>1768</v>
      </c>
      <c r="E24" s="16"/>
      <c r="F24" s="16" t="s">
        <v>183</v>
      </c>
      <c r="G24" s="16">
        <v>100</v>
      </c>
      <c r="H24" s="17" t="str">
        <f t="shared" si="5"/>
        <v>text</v>
      </c>
      <c r="I24" s="17">
        <f t="shared" si="6"/>
        <v>301</v>
      </c>
      <c r="J24" s="26"/>
      <c r="K24" s="27"/>
      <c r="L24" s="28"/>
      <c r="M24" s="29" t="s">
        <v>1779</v>
      </c>
      <c r="P24" s="6"/>
      <c r="Q24" s="6"/>
      <c r="R24" s="6"/>
      <c r="S24" s="6" t="str">
        <f t="shared" si="7"/>
        <v>,content_type</v>
      </c>
      <c r="T24" s="6" t="str">
        <f t="shared" si="8"/>
        <v>TEXT</v>
      </c>
      <c r="U24" s="6" t="str">
        <f t="shared" si="9"/>
        <v/>
      </c>
      <c r="V24" s="6" t="str">
        <f t="shared" si="0"/>
        <v/>
      </c>
      <c r="W24" s="6" t="str">
        <f t="shared" si="1"/>
        <v>-- コンテンツ種別</v>
      </c>
      <c r="X24" s="6"/>
      <c r="AF24" s="52"/>
      <c r="AG24" s="52"/>
      <c r="AH24" s="52"/>
      <c r="AK24" s="22" t="str">
        <f>IF(CHOOSE(MATCH(AK$11,$AF$11:$AH$11,0),$AF24,$AG24,$AH24)="〇",IF($B24&lt;&gt;1,",Null","Null"),IF($B24&lt;&gt;1,","&amp;$D24,$D24))</f>
        <v>,content_type</v>
      </c>
      <c r="AP24" s="22" t="str">
        <f t="shared" si="3"/>
        <v>,d.content_type</v>
      </c>
    </row>
    <row r="25" spans="1:42" s="22" customFormat="1" ht="34.799999999999997">
      <c r="A25" s="6"/>
      <c r="B25" s="14">
        <f t="shared" si="4"/>
        <v>12</v>
      </c>
      <c r="C25" s="15" t="s">
        <v>1769</v>
      </c>
      <c r="D25" s="15" t="s">
        <v>1770</v>
      </c>
      <c r="E25" s="17"/>
      <c r="F25" s="16" t="s">
        <v>183</v>
      </c>
      <c r="G25" s="17">
        <v>100</v>
      </c>
      <c r="H25" s="17" t="str">
        <f t="shared" si="5"/>
        <v>text</v>
      </c>
      <c r="I25" s="17">
        <f t="shared" si="6"/>
        <v>301</v>
      </c>
      <c r="J25" s="18"/>
      <c r="K25" s="21"/>
      <c r="L25" s="19"/>
      <c r="M25" s="20" t="s">
        <v>1780</v>
      </c>
      <c r="P25" s="6"/>
      <c r="Q25" s="6"/>
      <c r="R25" s="6"/>
      <c r="S25" s="6" t="str">
        <f t="shared" si="7"/>
        <v>,igaku_role</v>
      </c>
      <c r="T25" s="6" t="str">
        <f t="shared" si="8"/>
        <v>TEXT</v>
      </c>
      <c r="U25" s="6" t="str">
        <f t="shared" si="9"/>
        <v/>
      </c>
      <c r="V25" s="6" t="str">
        <f t="shared" si="0"/>
        <v/>
      </c>
      <c r="W25" s="6" t="str">
        <f t="shared" si="1"/>
        <v>-- 医学的役割</v>
      </c>
      <c r="X25" s="6"/>
      <c r="AF25" s="52"/>
      <c r="AG25" s="52"/>
      <c r="AH25" s="52"/>
      <c r="AK25" s="22" t="str">
        <f t="shared" ref="AK25:AK27" si="11">IF(CHOOSE(MATCH(AK$11,$AF$11:$AH$11,0),$AF25,$AG25,$AH25)="〇",IF($B25&lt;&gt;1,",Null","Null"),IF($B25&lt;&gt;1,","&amp;$D25,$D25))</f>
        <v>,igaku_role</v>
      </c>
      <c r="AP25" s="22" t="str">
        <f t="shared" si="3"/>
        <v>,d.igaku_role</v>
      </c>
    </row>
    <row r="26" spans="1:42" s="22" customFormat="1">
      <c r="A26" s="6"/>
      <c r="B26" s="14">
        <f t="shared" si="4"/>
        <v>13</v>
      </c>
      <c r="C26" s="25" t="s">
        <v>1771</v>
      </c>
      <c r="D26" s="25" t="s">
        <v>1772</v>
      </c>
      <c r="E26" s="16"/>
      <c r="F26" s="16" t="s">
        <v>183</v>
      </c>
      <c r="G26" s="16">
        <v>100</v>
      </c>
      <c r="H26" s="17" t="str">
        <f t="shared" si="5"/>
        <v>text</v>
      </c>
      <c r="I26" s="17">
        <f t="shared" si="6"/>
        <v>301</v>
      </c>
      <c r="J26" s="26"/>
      <c r="K26" s="27"/>
      <c r="L26" s="28"/>
      <c r="M26" s="29" t="s">
        <v>1781</v>
      </c>
      <c r="P26" s="6"/>
      <c r="Q26" s="6"/>
      <c r="R26" s="6"/>
      <c r="S26" s="6" t="str">
        <f t="shared" si="7"/>
        <v>,gaibu_sansyo_file_name</v>
      </c>
      <c r="T26" s="6" t="str">
        <f t="shared" si="8"/>
        <v>TEXT</v>
      </c>
      <c r="U26" s="6" t="str">
        <f t="shared" si="9"/>
        <v/>
      </c>
      <c r="V26" s="6" t="str">
        <f t="shared" si="0"/>
        <v/>
      </c>
      <c r="W26" s="6" t="str">
        <f t="shared" si="1"/>
        <v>-- 外部参照ファイル名</v>
      </c>
      <c r="X26" s="6"/>
      <c r="AF26" s="52"/>
      <c r="AG26" s="52"/>
      <c r="AH26" s="52"/>
      <c r="AK26" s="22" t="str">
        <f t="shared" si="11"/>
        <v>,gaibu_sansyo_file_name</v>
      </c>
      <c r="AP26" s="22" t="str">
        <f t="shared" si="3"/>
        <v>,d.gaibu_sansyo_file_name</v>
      </c>
    </row>
    <row r="27" spans="1:42" s="22" customFormat="1">
      <c r="A27" s="6"/>
      <c r="B27" s="14">
        <f t="shared" si="4"/>
        <v>14</v>
      </c>
      <c r="C27" s="15" t="s">
        <v>1773</v>
      </c>
      <c r="D27" s="15" t="s">
        <v>1774</v>
      </c>
      <c r="E27" s="17"/>
      <c r="F27" s="16" t="s">
        <v>183</v>
      </c>
      <c r="G27" s="17">
        <v>100</v>
      </c>
      <c r="H27" s="17" t="str">
        <f t="shared" si="5"/>
        <v>text</v>
      </c>
      <c r="I27" s="17">
        <f t="shared" si="6"/>
        <v>301</v>
      </c>
      <c r="J27" s="18"/>
      <c r="K27" s="21"/>
      <c r="L27" s="19"/>
      <c r="M27" s="20" t="s">
        <v>1782</v>
      </c>
      <c r="P27" s="6"/>
      <c r="Q27" s="6"/>
      <c r="R27" s="6"/>
      <c r="S27" s="6" t="str">
        <f t="shared" si="7"/>
        <v>,gaibu_sansyo_saki</v>
      </c>
      <c r="T27" s="6" t="str">
        <f t="shared" si="8"/>
        <v>TEXT</v>
      </c>
      <c r="U27" s="6" t="str">
        <f t="shared" si="9"/>
        <v/>
      </c>
      <c r="V27" s="6" t="str">
        <f t="shared" si="0"/>
        <v/>
      </c>
      <c r="W27" s="6" t="str">
        <f t="shared" si="1"/>
        <v>-- 外部参照先</v>
      </c>
      <c r="X27" s="6"/>
      <c r="AF27" s="52"/>
      <c r="AG27" s="52"/>
      <c r="AH27" s="52"/>
      <c r="AK27" s="22" t="str">
        <f t="shared" si="11"/>
        <v>,gaibu_sansyo_saki</v>
      </c>
      <c r="AP27" s="22" t="str">
        <f t="shared" si="3"/>
        <v>,d.gaibu_sansyo_saki</v>
      </c>
    </row>
    <row r="28" spans="1:42" s="22" customFormat="1" ht="18" thickBot="1">
      <c r="A28" s="6"/>
      <c r="B28" s="30">
        <f>ROW()-13</f>
        <v>15</v>
      </c>
      <c r="C28" s="31" t="s">
        <v>1775</v>
      </c>
      <c r="D28" s="31" t="s">
        <v>1776</v>
      </c>
      <c r="E28" s="23"/>
      <c r="F28" s="23" t="s">
        <v>183</v>
      </c>
      <c r="G28" s="23">
        <v>1000</v>
      </c>
      <c r="H28" s="23" t="str">
        <f t="shared" si="5"/>
        <v>text</v>
      </c>
      <c r="I28" s="23">
        <f t="shared" si="6"/>
        <v>3004</v>
      </c>
      <c r="J28" s="32"/>
      <c r="K28" s="33"/>
      <c r="L28" s="34"/>
      <c r="M28" s="35" t="s">
        <v>1783</v>
      </c>
      <c r="P28" s="6"/>
      <c r="Q28" s="6"/>
      <c r="R28" s="6"/>
      <c r="S28" s="6" t="str">
        <f t="shared" si="7"/>
        <v>,gaibu_sansyo_naiyo</v>
      </c>
      <c r="T28" s="6" t="str">
        <f t="shared" si="8"/>
        <v>TEXT</v>
      </c>
      <c r="U28" s="6" t="str">
        <f t="shared" si="9"/>
        <v/>
      </c>
      <c r="V28" s="6" t="str">
        <f t="shared" si="0"/>
        <v/>
      </c>
      <c r="W28" s="6" t="str">
        <f t="shared" si="1"/>
        <v>-- 外部参照内容</v>
      </c>
      <c r="X28" s="6"/>
      <c r="AF28" s="52"/>
      <c r="AG28" s="52"/>
      <c r="AH28" s="52"/>
      <c r="AK28" s="22" t="str">
        <f t="shared" ref="AK28" si="12">IF(CHOOSE(MATCH(AK$11,$AF$11:$AH$11,0),$AF28,$AG28,$AH28)="〇",IF($B28&lt;&gt;1,",Null","Null"),IF($B28&lt;&gt;1,","&amp;$D28,$D28))</f>
        <v>,gaibu_sansyo_naiyo</v>
      </c>
      <c r="AP28" s="22" t="str">
        <f t="shared" si="3"/>
        <v>,d.gaibu_sansyo_naiyo</v>
      </c>
    </row>
    <row r="29" spans="1:42">
      <c r="P29" s="22"/>
      <c r="R29" s="6" t="s">
        <v>175</v>
      </c>
      <c r="Y29" s="22"/>
      <c r="Z29" s="22"/>
      <c r="AA29" s="22"/>
      <c r="AB29" s="22"/>
      <c r="AJ29" s="6" t="s">
        <v>476</v>
      </c>
      <c r="AO29" s="6" t="s">
        <v>476</v>
      </c>
    </row>
    <row r="30" spans="1:42">
      <c r="A30" s="22"/>
      <c r="P30" s="22"/>
      <c r="Y30" s="22"/>
      <c r="Z30" s="22"/>
      <c r="AA30" s="22"/>
      <c r="AB30" s="22"/>
      <c r="AK30" s="6" t="str">
        <f>AK$11&amp;"."&amp;SUBSTITUTE($D$8,"merge","dwh")</f>
        <v>milscm2.dwh_mml_pc_external_reference</v>
      </c>
      <c r="AP30" s="6" t="str">
        <f>"(select * from "&amp;$AP$11&amp;"."&amp;SUBSTITUTE($D$8,"merge","dwh")&amp;" where facility_id = '%(facility_id)s') d "</f>
        <v xml:space="preserve">(select * from milscm22.dwh_mml_pc_external_reference where facility_id = '%(facility_id)s') d </v>
      </c>
    </row>
    <row r="31" spans="1:42">
      <c r="A31" s="22"/>
      <c r="P31" s="22"/>
      <c r="Y31" s="22"/>
      <c r="Z31" s="22"/>
      <c r="AA31" s="22"/>
      <c r="AB31" s="22"/>
      <c r="AJ31" s="6" t="s">
        <v>2006</v>
      </c>
      <c r="AO31" s="6" t="s">
        <v>2006</v>
      </c>
    </row>
    <row r="32" spans="1:42">
      <c r="A32" s="22"/>
      <c r="P32" s="22"/>
      <c r="Y32" s="22"/>
      <c r="Z32" s="22"/>
      <c r="AA32" s="22"/>
      <c r="AB32" s="22"/>
      <c r="AI32" s="6" t="s">
        <v>138</v>
      </c>
      <c r="AK32" s="6" t="str">
        <f>$AI32&amp;" = '%(facility_id)s'"</f>
        <v>facility_id = '%(facility_id)s'</v>
      </c>
      <c r="AP32" s="6" t="str">
        <f>"not exists ( select 1 from (select * from "&amp;"milscm4."&amp;$D$8&amp;" where facility_id = '%(facility_id)s') m where"</f>
        <v>not exists ( select 1 from (select * from milscm4.merge_mml_pc_external_reference where facility_id = '%(facility_id)s') m where</v>
      </c>
    </row>
    <row r="33" spans="1:42">
      <c r="A33" s="22"/>
      <c r="P33" s="22"/>
      <c r="Y33" s="22"/>
      <c r="Z33" s="22"/>
      <c r="AA33" s="22"/>
      <c r="AB33" s="22"/>
      <c r="AJ33" s="6" t="s">
        <v>2007</v>
      </c>
      <c r="AN33" s="6" t="s">
        <v>138</v>
      </c>
      <c r="AP33" s="6" t="str">
        <f>"d."&amp;$AN33&amp;"=m."&amp;$AN33</f>
        <v>d.facility_id=m.facility_id</v>
      </c>
    </row>
    <row r="34" spans="1:42">
      <c r="A34" s="22"/>
      <c r="P34" s="22"/>
      <c r="Y34" s="22"/>
      <c r="Z34" s="22"/>
      <c r="AA34" s="22"/>
      <c r="AB34" s="22"/>
      <c r="AN34" s="6" t="s">
        <v>1139</v>
      </c>
      <c r="AP34" s="6" t="str">
        <f t="shared" ref="AP34" si="13">"and d."&amp;$AN34&amp;"=m."&amp;$AN34</f>
        <v>and d.uid=m.uid</v>
      </c>
    </row>
    <row r="35" spans="1:42">
      <c r="P35" s="22"/>
      <c r="Y35" s="22"/>
      <c r="Z35" s="22"/>
      <c r="AA35" s="22"/>
      <c r="AB35" s="22"/>
      <c r="AO35" s="6" t="s">
        <v>2022</v>
      </c>
    </row>
    <row r="36" spans="1:42">
      <c r="P36" s="22"/>
      <c r="Y36" s="22"/>
      <c r="Z36" s="22"/>
      <c r="AA36" s="22"/>
      <c r="AB36" s="22"/>
    </row>
    <row r="37" spans="1:42">
      <c r="P37" s="22"/>
      <c r="Y37" s="22"/>
      <c r="Z37" s="22"/>
      <c r="AA37" s="22"/>
      <c r="AB37" s="22"/>
    </row>
    <row r="38" spans="1:42">
      <c r="P38" s="22"/>
      <c r="Y38" s="22"/>
      <c r="Z38" s="22"/>
      <c r="AA38" s="22"/>
      <c r="AB38" s="22"/>
    </row>
    <row r="39" spans="1:42">
      <c r="P39" s="22"/>
      <c r="Y39" s="22"/>
      <c r="Z39" s="22"/>
      <c r="AA39" s="22"/>
      <c r="AB39" s="22"/>
    </row>
    <row r="40" spans="1:42">
      <c r="P40" s="22"/>
      <c r="Y40" s="22"/>
      <c r="Z40" s="22"/>
      <c r="AA40" s="22"/>
      <c r="AB40" s="22"/>
    </row>
    <row r="41" spans="1:42">
      <c r="P41" s="22"/>
      <c r="Y41" s="22"/>
      <c r="Z41" s="22"/>
      <c r="AA41" s="22"/>
      <c r="AB41" s="22"/>
    </row>
    <row r="42" spans="1:42">
      <c r="P42" s="22"/>
      <c r="Y42" s="22"/>
      <c r="Z42" s="22"/>
      <c r="AA42" s="22"/>
      <c r="AB42" s="22"/>
    </row>
    <row r="43" spans="1:42">
      <c r="P43" s="22"/>
      <c r="Y43" s="22"/>
      <c r="Z43" s="22"/>
      <c r="AA43" s="22"/>
      <c r="AB43"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7"/>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milscm4.merge_mml_sm_summary</v>
      </c>
    </row>
    <row r="3" spans="1:42" ht="18" thickBot="1">
      <c r="B3" s="9"/>
      <c r="C3" s="9"/>
      <c r="D3" s="9"/>
      <c r="E3" s="9"/>
      <c r="F3" s="9"/>
      <c r="G3" s="9"/>
      <c r="H3" s="9"/>
      <c r="I3" s="9"/>
      <c r="J3" s="9"/>
      <c r="K3" s="9"/>
      <c r="L3" s="9"/>
      <c r="M3" s="10"/>
      <c r="N3" s="9"/>
      <c r="Q3" s="6" t="str">
        <f>"ADD CONSTRAINT "&amp;D$8&amp;"_pkey"</f>
        <v>ADD CONSTRAINT merge_mml_sm_summary_pkey</v>
      </c>
    </row>
    <row r="4" spans="1:42">
      <c r="B4" s="177" t="s">
        <v>133</v>
      </c>
      <c r="C4" s="178"/>
      <c r="D4" s="179" t="str">
        <f>VLOOKUP(D7,エンティティ一覧!A1:'エンティティ一覧'!AQ10060,13,FALSE)</f>
        <v>ENT_C4_23</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2">
      <c r="B7" s="161" t="s">
        <v>114</v>
      </c>
      <c r="C7" s="162"/>
      <c r="D7" s="163" t="s">
        <v>1785</v>
      </c>
      <c r="E7" s="164"/>
      <c r="F7" s="164"/>
      <c r="G7" s="164"/>
      <c r="H7" s="164"/>
      <c r="I7" s="164"/>
      <c r="J7" s="164"/>
      <c r="K7" s="164"/>
      <c r="L7" s="164"/>
      <c r="M7" s="165"/>
      <c r="T7" s="6" t="s">
        <v>1828</v>
      </c>
    </row>
    <row r="8" spans="1:42">
      <c r="B8" s="161" t="s">
        <v>115</v>
      </c>
      <c r="C8" s="162"/>
      <c r="D8" s="163" t="s">
        <v>1786</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二次利用DBの臨床サマリーモジュール_臨床サマリー情報レコードテーブルについて、バックアップスキーマを含めて結合する。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milscm4.merge_mml_sm_summary OWNER TO pgappl11;</v>
      </c>
    </row>
    <row r="10" spans="1:42">
      <c r="B10" s="11"/>
      <c r="C10" s="11"/>
      <c r="D10" s="9"/>
      <c r="E10" s="9"/>
      <c r="F10" s="9"/>
      <c r="G10" s="9"/>
      <c r="H10" s="9"/>
      <c r="I10" s="9"/>
      <c r="J10" s="9"/>
      <c r="K10" s="9"/>
      <c r="L10" s="9"/>
      <c r="M10" s="10"/>
      <c r="N10" s="9"/>
      <c r="P10" s="6" t="str">
        <f>"GRANT ALL ON TABLE milscm4."&amp;D$8&amp;" TO pgappl11;"</f>
        <v>GRANT ALL ON TABLE milscm4.merge_mml_sm_summary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milscm4.merge_mml_sm_summary</v>
      </c>
      <c r="AF12" s="156" t="s">
        <v>480</v>
      </c>
      <c r="AG12" s="156"/>
      <c r="AH12" s="156"/>
      <c r="AJ12" s="6" t="str">
        <f>"INSERT INTO milscm4."&amp;$D$8</f>
        <v>INSERT INTO milscm4.merge_mml_sm_summary</v>
      </c>
      <c r="AO12" s="6" t="str">
        <f>"INSERT INTO milscm4."&amp;$D$8</f>
        <v>INSERT INTO milscm4.merge_mml_sm_summary</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4" si="0">IF(L14="○","NOT NULL","")</f>
        <v>NOT NULL</v>
      </c>
      <c r="W14" s="6" t="str">
        <f t="shared" ref="W14:W34" si="1">"-- "&amp;C14</f>
        <v>-- 取込年月</v>
      </c>
      <c r="X14" s="6"/>
      <c r="AF14" s="52"/>
      <c r="AG14" s="52"/>
      <c r="AH14" s="52"/>
      <c r="AK14" s="22" t="str">
        <f t="shared" ref="AK14:AK29" si="2">IF(CHOOSE(MATCH(AK$11,$AF$11:$AH$11,0),$AF14,$AG14,$AH14)="〇",IF($B14&lt;&gt;1,",Null","Null"),IF($B14&lt;&gt;1,","&amp;$D14,$D14))</f>
        <v>torikomi_ym</v>
      </c>
      <c r="AP14" s="22" t="str">
        <f t="shared" ref="AP14:AP34" si="3">IF(CHOOSE(MATCH(AP$11,$AF$11:$AH$11,0),$AF14,$AG14,$AH14)="〇",IF($B14&lt;&gt;1,",Null","Null"),IF($B14&lt;&gt;1,","&amp;"d."&amp;$D14,"d."&amp;$D14))</f>
        <v>d.torikomi_ym</v>
      </c>
    </row>
    <row r="15" spans="1:42" s="22" customFormat="1">
      <c r="A15" s="6"/>
      <c r="B15" s="14">
        <f t="shared" ref="B15:B33" si="4">ROW()-13</f>
        <v>2</v>
      </c>
      <c r="C15" s="15" t="s">
        <v>162</v>
      </c>
      <c r="D15" s="15" t="s">
        <v>136</v>
      </c>
      <c r="E15" s="17"/>
      <c r="F15" s="16" t="s">
        <v>129</v>
      </c>
      <c r="G15" s="17">
        <v>10</v>
      </c>
      <c r="H15" s="17" t="str">
        <f t="shared" ref="H15:H34" si="5">IF(F15="フラグ","boolean",IF(F15="文字列","text",IF(F15="整数","integer",IF(F15="実数","numeric",""))))</f>
        <v>integer</v>
      </c>
      <c r="I15" s="17">
        <f t="shared" ref="I15:I34" si="6">IF(H15="boolean",1,IF(H15="text",IF(G15&lt;=126,1+(G15*3),4+(G15*3)),IF(H15="integer",4,IF(H15="numeric",3+CEILING(G15/4*2,2),0))))</f>
        <v>4</v>
      </c>
      <c r="J15" s="18"/>
      <c r="K15" s="21"/>
      <c r="L15" s="19"/>
      <c r="M15" s="20" t="s">
        <v>1127</v>
      </c>
      <c r="P15" s="6"/>
      <c r="Q15" s="6"/>
      <c r="R15" s="6"/>
      <c r="S15" s="6" t="str">
        <f t="shared" ref="S15:S34" si="7">IF(B15&lt;&gt;1,","&amp;D15,D15)</f>
        <v>,mil_karute_id</v>
      </c>
      <c r="T15" s="6" t="str">
        <f t="shared" ref="T15:T34" si="8">UPPER(H15)</f>
        <v>INTEGER</v>
      </c>
      <c r="U15" s="6" t="str">
        <f t="shared" ref="U15:U34" si="9">IF(K15&lt;&gt;"","default "&amp;IF(H15="text","'"&amp;K15&amp;"'",K15),"")</f>
        <v/>
      </c>
      <c r="V15" s="6" t="str">
        <f t="shared" si="0"/>
        <v/>
      </c>
      <c r="W15" s="6" t="str">
        <f t="shared" si="1"/>
        <v>-- 千年カルテID</v>
      </c>
      <c r="X15" s="6"/>
      <c r="AF15" s="52"/>
      <c r="AG15" s="52"/>
      <c r="AH15" s="52"/>
      <c r="AK15" s="22" t="str">
        <f t="shared" si="2"/>
        <v>,mil_karute_id</v>
      </c>
      <c r="AP15" s="22" t="str">
        <f t="shared" si="3"/>
        <v>,d.mil_karute_id</v>
      </c>
    </row>
    <row r="16" spans="1:42" s="22" customFormat="1" ht="87">
      <c r="A16" s="6"/>
      <c r="B16" s="14">
        <f t="shared" si="4"/>
        <v>3</v>
      </c>
      <c r="C16" s="25" t="s">
        <v>161</v>
      </c>
      <c r="D16" s="25" t="s">
        <v>138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52"/>
      <c r="AG16" s="52"/>
      <c r="AH16" s="52"/>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52"/>
      <c r="AG17" s="52"/>
      <c r="AH17" s="52"/>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52"/>
      <c r="AG18" s="52"/>
      <c r="AH18" s="52"/>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52"/>
      <c r="AG19" s="52"/>
      <c r="AH19" s="52"/>
      <c r="AK19" s="22" t="str">
        <f t="shared" ref="AK19:AK21"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52"/>
      <c r="AG20" s="52"/>
      <c r="AH20" s="52"/>
      <c r="AK20" s="22" t="str">
        <f t="shared" si="10"/>
        <v>,uid</v>
      </c>
      <c r="AP20" s="22" t="str">
        <f t="shared" si="3"/>
        <v>,d.uid</v>
      </c>
    </row>
    <row r="21" spans="1:42" s="22" customFormat="1">
      <c r="A21" s="6"/>
      <c r="B21" s="14">
        <f t="shared" si="4"/>
        <v>8</v>
      </c>
      <c r="C21" s="15" t="s">
        <v>1787</v>
      </c>
      <c r="D21" s="15" t="s">
        <v>1827</v>
      </c>
      <c r="E21" s="17" t="s">
        <v>137</v>
      </c>
      <c r="F21" s="16" t="s">
        <v>129</v>
      </c>
      <c r="G21" s="17">
        <v>10</v>
      </c>
      <c r="H21" s="17" t="str">
        <f t="shared" si="5"/>
        <v>integer</v>
      </c>
      <c r="I21" s="17">
        <f t="shared" si="6"/>
        <v>4</v>
      </c>
      <c r="J21" s="18"/>
      <c r="K21" s="21"/>
      <c r="L21" s="19" t="s">
        <v>137</v>
      </c>
      <c r="M21" s="20" t="s">
        <v>1813</v>
      </c>
      <c r="P21" s="6"/>
      <c r="Q21" s="6"/>
      <c r="R21" s="6"/>
      <c r="S21" s="6" t="str">
        <f t="shared" si="7"/>
        <v>,summary_seq</v>
      </c>
      <c r="T21" s="6" t="str">
        <f t="shared" si="8"/>
        <v>INTEGER</v>
      </c>
      <c r="U21" s="6" t="str">
        <f t="shared" si="9"/>
        <v/>
      </c>
      <c r="V21" s="6" t="str">
        <f t="shared" si="0"/>
        <v>NOT NULL</v>
      </c>
      <c r="W21" s="6" t="str">
        <f t="shared" si="1"/>
        <v>-- 臨床サマリーSEQ</v>
      </c>
      <c r="X21" s="6"/>
      <c r="AF21" s="52"/>
      <c r="AG21" s="52"/>
      <c r="AH21" s="52"/>
      <c r="AK21" s="22" t="str">
        <f t="shared" si="10"/>
        <v>,summary_seq</v>
      </c>
      <c r="AP21" s="22" t="str">
        <f t="shared" si="3"/>
        <v>,d.summary_seq</v>
      </c>
    </row>
    <row r="22" spans="1:42" s="22" customFormat="1" ht="34.799999999999997">
      <c r="A22" s="6"/>
      <c r="B22" s="14">
        <f t="shared" si="4"/>
        <v>9</v>
      </c>
      <c r="C22" s="25" t="s">
        <v>1789</v>
      </c>
      <c r="D22" s="25" t="s">
        <v>1790</v>
      </c>
      <c r="E22" s="16"/>
      <c r="F22" s="16" t="s">
        <v>183</v>
      </c>
      <c r="G22" s="16">
        <v>8</v>
      </c>
      <c r="H22" s="17" t="str">
        <f t="shared" ref="H22:H27" si="11">IF(F22="フラグ","boolean",IF(F22="文字列","text",IF(F22="整数","integer",IF(F22="実数","numeric",""))))</f>
        <v>text</v>
      </c>
      <c r="I22" s="17">
        <f t="shared" ref="I22:I27" si="12">IF(H22="boolean",1,IF(H22="text",IF(G22&lt;=126,1+(G22*3),4+(G22*3)),IF(H22="integer",4,IF(H22="numeric",3+CEILING(G22/4*2,2),0))))</f>
        <v>25</v>
      </c>
      <c r="J22" s="26"/>
      <c r="K22" s="27"/>
      <c r="L22" s="28"/>
      <c r="M22" s="29" t="s">
        <v>1814</v>
      </c>
      <c r="P22" s="6"/>
      <c r="Q22" s="6"/>
      <c r="R22" s="6"/>
      <c r="S22" s="6" t="str">
        <f t="shared" ref="S22:S27" si="13">IF(B22&lt;&gt;1,","&amp;D22,D22)</f>
        <v>,history_start_ymd</v>
      </c>
      <c r="T22" s="6" t="str">
        <f t="shared" ref="T22:T27" si="14">UPPER(H22)</f>
        <v>TEXT</v>
      </c>
      <c r="U22" s="6" t="str">
        <f t="shared" ref="U22:U27" si="15">IF(K22&lt;&gt;"","default "&amp;IF(H22="text","'"&amp;K22&amp;"'",K22),"")</f>
        <v/>
      </c>
      <c r="V22" s="6" t="str">
        <f t="shared" ref="V22:V27" si="16">IF(L22="○","NOT NULL","")</f>
        <v/>
      </c>
      <c r="W22" s="6" t="str">
        <f t="shared" ref="W22:W27" si="17">"-- "&amp;C22</f>
        <v>-- サマリー対象期間の開始日</v>
      </c>
      <c r="X22" s="6"/>
      <c r="AF22" s="52"/>
      <c r="AG22" s="52"/>
      <c r="AH22" s="52"/>
      <c r="AK22" s="22" t="str">
        <f t="shared" si="2"/>
        <v>,history_start_ymd</v>
      </c>
      <c r="AP22" s="22" t="str">
        <f t="shared" si="3"/>
        <v>,d.history_start_ymd</v>
      </c>
    </row>
    <row r="23" spans="1:42" s="22" customFormat="1" ht="34.799999999999997">
      <c r="A23" s="6"/>
      <c r="B23" s="14">
        <f t="shared" si="4"/>
        <v>10</v>
      </c>
      <c r="C23" s="15" t="s">
        <v>1791</v>
      </c>
      <c r="D23" s="15" t="s">
        <v>1792</v>
      </c>
      <c r="E23" s="17"/>
      <c r="F23" s="16" t="s">
        <v>183</v>
      </c>
      <c r="G23" s="17">
        <v>8</v>
      </c>
      <c r="H23" s="17" t="str">
        <f t="shared" si="11"/>
        <v>text</v>
      </c>
      <c r="I23" s="17">
        <f t="shared" si="12"/>
        <v>25</v>
      </c>
      <c r="J23" s="18"/>
      <c r="K23" s="21"/>
      <c r="L23" s="19"/>
      <c r="M23" s="20" t="s">
        <v>1815</v>
      </c>
      <c r="P23" s="6"/>
      <c r="Q23" s="6"/>
      <c r="R23" s="6"/>
      <c r="S23" s="6" t="str">
        <f t="shared" si="13"/>
        <v>,history_end_ymd</v>
      </c>
      <c r="T23" s="6" t="str">
        <f t="shared" si="14"/>
        <v>TEXT</v>
      </c>
      <c r="U23" s="6" t="str">
        <f t="shared" si="15"/>
        <v/>
      </c>
      <c r="V23" s="6" t="str">
        <f t="shared" si="16"/>
        <v/>
      </c>
      <c r="W23" s="6" t="str">
        <f t="shared" si="17"/>
        <v>-- サマリー対象期間の終了日</v>
      </c>
      <c r="X23" s="6"/>
      <c r="AF23" s="52"/>
      <c r="AG23" s="52"/>
      <c r="AH23" s="52"/>
      <c r="AK23" s="22" t="str">
        <f t="shared" si="2"/>
        <v>,history_end_ymd</v>
      </c>
      <c r="AP23" s="22" t="str">
        <f t="shared" si="3"/>
        <v>,d.history_end_ymd</v>
      </c>
    </row>
    <row r="24" spans="1:42" s="22" customFormat="1">
      <c r="A24" s="6"/>
      <c r="B24" s="14">
        <f>ROW()-13</f>
        <v>11</v>
      </c>
      <c r="C24" s="25" t="s">
        <v>1793</v>
      </c>
      <c r="D24" s="25" t="s">
        <v>1794</v>
      </c>
      <c r="E24" s="16"/>
      <c r="F24" s="16" t="s">
        <v>183</v>
      </c>
      <c r="G24" s="16">
        <v>100</v>
      </c>
      <c r="H24" s="17" t="str">
        <f t="shared" si="11"/>
        <v>text</v>
      </c>
      <c r="I24" s="17">
        <f t="shared" si="12"/>
        <v>301</v>
      </c>
      <c r="J24" s="26"/>
      <c r="K24" s="27"/>
      <c r="L24" s="28"/>
      <c r="M24" s="29" t="s">
        <v>1816</v>
      </c>
      <c r="P24" s="6"/>
      <c r="Q24" s="6"/>
      <c r="R24" s="6"/>
      <c r="S24" s="6" t="str">
        <f t="shared" si="13"/>
        <v>,death_info</v>
      </c>
      <c r="T24" s="6" t="str">
        <f t="shared" si="14"/>
        <v>TEXT</v>
      </c>
      <c r="U24" s="6" t="str">
        <f t="shared" si="15"/>
        <v/>
      </c>
      <c r="V24" s="6" t="str">
        <f t="shared" si="16"/>
        <v/>
      </c>
      <c r="W24" s="6" t="str">
        <f t="shared" si="17"/>
        <v>-- 死亡関連情報</v>
      </c>
      <c r="X24" s="6"/>
      <c r="AF24" s="52"/>
      <c r="AG24" s="52"/>
      <c r="AH24" s="52"/>
      <c r="AK24" s="22" t="str">
        <f>IF(CHOOSE(MATCH(AK$11,$AF$11:$AH$11,0),$AF24,$AG24,$AH24)="〇",IF($B24&lt;&gt;1,",Null","Null"),IF($B24&lt;&gt;1,","&amp;$D24,$D24))</f>
        <v>,death_info</v>
      </c>
      <c r="AP24" s="22" t="str">
        <f t="shared" si="3"/>
        <v>,d.death_info</v>
      </c>
    </row>
    <row r="25" spans="1:42" s="22" customFormat="1" ht="34.799999999999997">
      <c r="A25" s="6"/>
      <c r="B25" s="14">
        <f t="shared" si="4"/>
        <v>12</v>
      </c>
      <c r="C25" s="15" t="s">
        <v>1180</v>
      </c>
      <c r="D25" s="15" t="s">
        <v>1181</v>
      </c>
      <c r="E25" s="17"/>
      <c r="F25" s="16" t="s">
        <v>183</v>
      </c>
      <c r="G25" s="17">
        <v>12</v>
      </c>
      <c r="H25" s="17" t="str">
        <f t="shared" si="11"/>
        <v>text</v>
      </c>
      <c r="I25" s="17">
        <f t="shared" si="12"/>
        <v>37</v>
      </c>
      <c r="J25" s="18"/>
      <c r="K25" s="21"/>
      <c r="L25" s="19"/>
      <c r="M25" s="20" t="s">
        <v>1817</v>
      </c>
      <c r="P25" s="6"/>
      <c r="Q25" s="6"/>
      <c r="R25" s="6"/>
      <c r="S25" s="6" t="str">
        <f t="shared" si="13"/>
        <v>,death_date</v>
      </c>
      <c r="T25" s="6" t="str">
        <f t="shared" si="14"/>
        <v>TEXT</v>
      </c>
      <c r="U25" s="6" t="str">
        <f t="shared" si="15"/>
        <v/>
      </c>
      <c r="V25" s="6" t="str">
        <f t="shared" si="16"/>
        <v/>
      </c>
      <c r="W25" s="6" t="str">
        <f t="shared" si="17"/>
        <v>-- 死亡日時</v>
      </c>
      <c r="X25" s="6"/>
      <c r="AF25" s="52"/>
      <c r="AG25" s="52"/>
      <c r="AH25" s="52"/>
      <c r="AK25" s="22" t="str">
        <f t="shared" ref="AK25:AK27" si="18">IF(CHOOSE(MATCH(AK$11,$AF$11:$AH$11,0),$AF25,$AG25,$AH25)="〇",IF($B25&lt;&gt;1,",Null","Null"),IF($B25&lt;&gt;1,","&amp;$D25,$D25))</f>
        <v>,death_date</v>
      </c>
      <c r="AP25" s="22" t="str">
        <f t="shared" si="3"/>
        <v>,d.death_date</v>
      </c>
    </row>
    <row r="26" spans="1:42" s="22" customFormat="1" ht="34.799999999999997">
      <c r="A26" s="6"/>
      <c r="B26" s="14">
        <f t="shared" si="4"/>
        <v>13</v>
      </c>
      <c r="C26" s="25" t="s">
        <v>1795</v>
      </c>
      <c r="D26" s="25" t="s">
        <v>1796</v>
      </c>
      <c r="E26" s="16"/>
      <c r="F26" s="16" t="s">
        <v>183</v>
      </c>
      <c r="G26" s="16">
        <v>5</v>
      </c>
      <c r="H26" s="17" t="str">
        <f t="shared" si="11"/>
        <v>text</v>
      </c>
      <c r="I26" s="17">
        <f t="shared" si="12"/>
        <v>16</v>
      </c>
      <c r="J26" s="26"/>
      <c r="K26" s="27"/>
      <c r="L26" s="28"/>
      <c r="M26" s="29" t="s">
        <v>1818</v>
      </c>
      <c r="P26" s="6"/>
      <c r="Q26" s="6"/>
      <c r="R26" s="6"/>
      <c r="S26" s="6" t="str">
        <f t="shared" si="13"/>
        <v>,death_autopsy_flag</v>
      </c>
      <c r="T26" s="6" t="str">
        <f t="shared" si="14"/>
        <v>TEXT</v>
      </c>
      <c r="U26" s="6" t="str">
        <f t="shared" si="15"/>
        <v/>
      </c>
      <c r="V26" s="6" t="str">
        <f t="shared" si="16"/>
        <v/>
      </c>
      <c r="W26" s="6" t="str">
        <f t="shared" si="17"/>
        <v>-- 剖検の有無</v>
      </c>
      <c r="X26" s="6"/>
      <c r="AF26" s="52"/>
      <c r="AG26" s="52"/>
      <c r="AH26" s="52"/>
      <c r="AK26" s="22" t="str">
        <f t="shared" si="18"/>
        <v>,death_autopsy_flag</v>
      </c>
      <c r="AP26" s="22" t="str">
        <f t="shared" si="3"/>
        <v>,d.death_autopsy_flag</v>
      </c>
    </row>
    <row r="27" spans="1:42" s="22" customFormat="1" ht="34.799999999999997">
      <c r="A27" s="6"/>
      <c r="B27" s="14">
        <f t="shared" si="4"/>
        <v>14</v>
      </c>
      <c r="C27" s="15" t="s">
        <v>1797</v>
      </c>
      <c r="D27" s="15" t="s">
        <v>1798</v>
      </c>
      <c r="E27" s="17"/>
      <c r="F27" s="16" t="s">
        <v>183</v>
      </c>
      <c r="G27" s="17">
        <v>100</v>
      </c>
      <c r="H27" s="17" t="str">
        <f t="shared" si="11"/>
        <v>text</v>
      </c>
      <c r="I27" s="17">
        <f t="shared" si="12"/>
        <v>301</v>
      </c>
      <c r="J27" s="18"/>
      <c r="K27" s="21"/>
      <c r="L27" s="19"/>
      <c r="M27" s="20" t="s">
        <v>1819</v>
      </c>
      <c r="P27" s="6"/>
      <c r="Q27" s="6"/>
      <c r="R27" s="6"/>
      <c r="S27" s="6" t="str">
        <f t="shared" si="13"/>
        <v>,chief_complaints</v>
      </c>
      <c r="T27" s="6" t="str">
        <f t="shared" si="14"/>
        <v>TEXT</v>
      </c>
      <c r="U27" s="6" t="str">
        <f t="shared" si="15"/>
        <v/>
      </c>
      <c r="V27" s="6" t="str">
        <f t="shared" si="16"/>
        <v/>
      </c>
      <c r="W27" s="6" t="str">
        <f t="shared" si="17"/>
        <v>-- 主訴</v>
      </c>
      <c r="X27" s="6"/>
      <c r="AF27" s="52"/>
      <c r="AG27" s="52"/>
      <c r="AH27" s="52"/>
      <c r="AK27" s="22" t="str">
        <f t="shared" si="18"/>
        <v>,chief_complaints</v>
      </c>
      <c r="AP27" s="22" t="str">
        <f t="shared" si="3"/>
        <v>,d.chief_complaints</v>
      </c>
    </row>
    <row r="28" spans="1:42" s="22" customFormat="1" ht="34.799999999999997">
      <c r="A28" s="6"/>
      <c r="B28" s="14">
        <f t="shared" si="4"/>
        <v>15</v>
      </c>
      <c r="C28" s="25" t="s">
        <v>1799</v>
      </c>
      <c r="D28" s="25" t="s">
        <v>1800</v>
      </c>
      <c r="E28" s="16"/>
      <c r="F28" s="16" t="s">
        <v>183</v>
      </c>
      <c r="G28" s="16">
        <v>100</v>
      </c>
      <c r="H28" s="17" t="str">
        <f t="shared" si="5"/>
        <v>text</v>
      </c>
      <c r="I28" s="17">
        <f t="shared" si="6"/>
        <v>301</v>
      </c>
      <c r="J28" s="26"/>
      <c r="K28" s="27"/>
      <c r="L28" s="28"/>
      <c r="M28" s="29" t="s">
        <v>1820</v>
      </c>
      <c r="P28" s="6"/>
      <c r="Q28" s="6"/>
      <c r="R28" s="6"/>
      <c r="S28" s="6" t="str">
        <f t="shared" si="7"/>
        <v>,patient_profile</v>
      </c>
      <c r="T28" s="6" t="str">
        <f t="shared" si="8"/>
        <v>TEXT</v>
      </c>
      <c r="U28" s="6" t="str">
        <f t="shared" si="9"/>
        <v/>
      </c>
      <c r="V28" s="6" t="str">
        <f t="shared" si="0"/>
        <v/>
      </c>
      <c r="W28" s="6" t="str">
        <f t="shared" si="1"/>
        <v>-- 患者プロフィール</v>
      </c>
      <c r="X28" s="6"/>
      <c r="AF28" s="52"/>
      <c r="AG28" s="52"/>
      <c r="AH28" s="52"/>
      <c r="AK28" s="22" t="str">
        <f t="shared" si="2"/>
        <v>,patient_profile</v>
      </c>
      <c r="AP28" s="22" t="str">
        <f t="shared" si="3"/>
        <v>,d.patient_profile</v>
      </c>
    </row>
    <row r="29" spans="1:42" s="22" customFormat="1" ht="34.799999999999997">
      <c r="A29" s="6"/>
      <c r="B29" s="14">
        <f t="shared" si="4"/>
        <v>16</v>
      </c>
      <c r="C29" s="15" t="s">
        <v>1801</v>
      </c>
      <c r="D29" s="15" t="s">
        <v>1802</v>
      </c>
      <c r="E29" s="17"/>
      <c r="F29" s="16" t="s">
        <v>183</v>
      </c>
      <c r="G29" s="17">
        <v>100</v>
      </c>
      <c r="H29" s="17" t="str">
        <f t="shared" si="5"/>
        <v>text</v>
      </c>
      <c r="I29" s="17">
        <f t="shared" si="6"/>
        <v>301</v>
      </c>
      <c r="J29" s="18"/>
      <c r="K29" s="21"/>
      <c r="L29" s="19"/>
      <c r="M29" s="20" t="s">
        <v>1821</v>
      </c>
      <c r="P29" s="6"/>
      <c r="Q29" s="6"/>
      <c r="R29" s="6"/>
      <c r="S29" s="6" t="str">
        <f t="shared" si="7"/>
        <v>,nyuin_history</v>
      </c>
      <c r="T29" s="6" t="str">
        <f t="shared" si="8"/>
        <v>TEXT</v>
      </c>
      <c r="U29" s="6" t="str">
        <f t="shared" si="9"/>
        <v/>
      </c>
      <c r="V29" s="6" t="str">
        <f t="shared" si="0"/>
        <v/>
      </c>
      <c r="W29" s="6" t="str">
        <f t="shared" si="1"/>
        <v>-- 入院までの経過</v>
      </c>
      <c r="X29" s="6"/>
      <c r="AF29" s="52"/>
      <c r="AG29" s="52"/>
      <c r="AH29" s="52"/>
      <c r="AK29" s="22" t="str">
        <f t="shared" si="2"/>
        <v>,nyuin_history</v>
      </c>
      <c r="AP29" s="22" t="str">
        <f t="shared" si="3"/>
        <v>,d.nyuin_history</v>
      </c>
    </row>
    <row r="30" spans="1:42" s="22" customFormat="1" ht="34.799999999999997">
      <c r="A30" s="6"/>
      <c r="B30" s="14">
        <f>ROW()-13</f>
        <v>17</v>
      </c>
      <c r="C30" s="25" t="s">
        <v>1803</v>
      </c>
      <c r="D30" s="25" t="s">
        <v>1804</v>
      </c>
      <c r="E30" s="16"/>
      <c r="F30" s="16" t="s">
        <v>183</v>
      </c>
      <c r="G30" s="16">
        <v>100</v>
      </c>
      <c r="H30" s="17" t="str">
        <f t="shared" si="5"/>
        <v>text</v>
      </c>
      <c r="I30" s="17">
        <f t="shared" si="6"/>
        <v>301</v>
      </c>
      <c r="J30" s="26"/>
      <c r="K30" s="27"/>
      <c r="L30" s="28"/>
      <c r="M30" s="29" t="s">
        <v>1822</v>
      </c>
      <c r="P30" s="6"/>
      <c r="Q30" s="6"/>
      <c r="R30" s="6"/>
      <c r="S30" s="6" t="str">
        <f t="shared" si="7"/>
        <v>,nyuin_physical_exam</v>
      </c>
      <c r="T30" s="6" t="str">
        <f t="shared" si="8"/>
        <v>TEXT</v>
      </c>
      <c r="U30" s="6" t="str">
        <f t="shared" si="9"/>
        <v/>
      </c>
      <c r="V30" s="6" t="str">
        <f t="shared" si="0"/>
        <v/>
      </c>
      <c r="W30" s="6" t="str">
        <f t="shared" si="1"/>
        <v>-- 入院時理学所見</v>
      </c>
      <c r="X30" s="6"/>
      <c r="AF30" s="52"/>
      <c r="AG30" s="52"/>
      <c r="AH30" s="52"/>
      <c r="AK30" s="22" t="str">
        <f>IF(CHOOSE(MATCH(AK$11,$AF$11:$AH$11,0),$AF30,$AG30,$AH30)="〇",IF($B30&lt;&gt;1,",Null","Null"),IF($B30&lt;&gt;1,","&amp;$D30,$D30))</f>
        <v>,nyuin_physical_exam</v>
      </c>
      <c r="AP30" s="22" t="str">
        <f t="shared" si="3"/>
        <v>,d.nyuin_physical_exam</v>
      </c>
    </row>
    <row r="31" spans="1:42" s="22" customFormat="1" ht="34.799999999999997">
      <c r="A31" s="6"/>
      <c r="B31" s="14">
        <f t="shared" si="4"/>
        <v>18</v>
      </c>
      <c r="C31" s="15" t="s">
        <v>1805</v>
      </c>
      <c r="D31" s="15" t="s">
        <v>1806</v>
      </c>
      <c r="E31" s="17"/>
      <c r="F31" s="16" t="s">
        <v>183</v>
      </c>
      <c r="G31" s="17">
        <v>100</v>
      </c>
      <c r="H31" s="17" t="str">
        <f t="shared" si="5"/>
        <v>text</v>
      </c>
      <c r="I31" s="17">
        <f t="shared" si="6"/>
        <v>301</v>
      </c>
      <c r="J31" s="18"/>
      <c r="K31" s="21"/>
      <c r="L31" s="19"/>
      <c r="M31" s="20" t="s">
        <v>1823</v>
      </c>
      <c r="P31" s="6"/>
      <c r="Q31" s="6"/>
      <c r="R31" s="6"/>
      <c r="S31" s="6" t="str">
        <f t="shared" si="7"/>
        <v>,taiin_findings</v>
      </c>
      <c r="T31" s="6" t="str">
        <f t="shared" si="8"/>
        <v>TEXT</v>
      </c>
      <c r="U31" s="6" t="str">
        <f t="shared" si="9"/>
        <v/>
      </c>
      <c r="V31" s="6" t="str">
        <f t="shared" si="0"/>
        <v/>
      </c>
      <c r="W31" s="6" t="str">
        <f t="shared" si="1"/>
        <v>-- 退院時所見</v>
      </c>
      <c r="X31" s="6"/>
      <c r="AF31" s="52"/>
      <c r="AG31" s="52"/>
      <c r="AH31" s="52"/>
      <c r="AK31" s="22" t="str">
        <f t="shared" ref="AK31:AK34" si="19">IF(CHOOSE(MATCH(AK$11,$AF$11:$AH$11,0),$AF31,$AG31,$AH31)="〇",IF($B31&lt;&gt;1,",Null","Null"),IF($B31&lt;&gt;1,","&amp;$D31,$D31))</f>
        <v>,taiin_findings</v>
      </c>
      <c r="AP31" s="22" t="str">
        <f t="shared" si="3"/>
        <v>,d.taiin_findings</v>
      </c>
    </row>
    <row r="32" spans="1:42" s="22" customFormat="1" ht="34.799999999999997">
      <c r="A32" s="6"/>
      <c r="B32" s="14">
        <f t="shared" si="4"/>
        <v>19</v>
      </c>
      <c r="C32" s="25" t="s">
        <v>1807</v>
      </c>
      <c r="D32" s="25" t="s">
        <v>1808</v>
      </c>
      <c r="E32" s="16"/>
      <c r="F32" s="16" t="s">
        <v>183</v>
      </c>
      <c r="G32" s="16">
        <v>100</v>
      </c>
      <c r="H32" s="17" t="str">
        <f t="shared" si="5"/>
        <v>text</v>
      </c>
      <c r="I32" s="17">
        <f t="shared" si="6"/>
        <v>301</v>
      </c>
      <c r="J32" s="26"/>
      <c r="K32" s="27"/>
      <c r="L32" s="28"/>
      <c r="M32" s="29" t="s">
        <v>1824</v>
      </c>
      <c r="P32" s="6"/>
      <c r="Q32" s="6"/>
      <c r="R32" s="6"/>
      <c r="S32" s="6" t="str">
        <f t="shared" si="7"/>
        <v>,taiin_medication</v>
      </c>
      <c r="T32" s="6" t="str">
        <f t="shared" si="8"/>
        <v>TEXT</v>
      </c>
      <c r="U32" s="6" t="str">
        <f t="shared" si="9"/>
        <v/>
      </c>
      <c r="V32" s="6" t="str">
        <f t="shared" si="0"/>
        <v/>
      </c>
      <c r="W32" s="6" t="str">
        <f t="shared" si="1"/>
        <v>-- 退院時処方</v>
      </c>
      <c r="X32" s="6"/>
      <c r="AF32" s="52"/>
      <c r="AG32" s="52"/>
      <c r="AH32" s="52"/>
      <c r="AK32" s="22" t="str">
        <f t="shared" si="19"/>
        <v>,taiin_medication</v>
      </c>
      <c r="AP32" s="22" t="str">
        <f t="shared" si="3"/>
        <v>,d.taiin_medication</v>
      </c>
    </row>
    <row r="33" spans="1:42" s="22" customFormat="1" ht="34.799999999999997">
      <c r="A33" s="6"/>
      <c r="B33" s="14">
        <f t="shared" si="4"/>
        <v>20</v>
      </c>
      <c r="C33" s="15" t="s">
        <v>1809</v>
      </c>
      <c r="D33" s="15" t="s">
        <v>1810</v>
      </c>
      <c r="E33" s="17"/>
      <c r="F33" s="16" t="s">
        <v>183</v>
      </c>
      <c r="G33" s="17">
        <v>100</v>
      </c>
      <c r="H33" s="17" t="str">
        <f t="shared" si="5"/>
        <v>text</v>
      </c>
      <c r="I33" s="17">
        <f t="shared" si="6"/>
        <v>301</v>
      </c>
      <c r="J33" s="18"/>
      <c r="K33" s="21"/>
      <c r="L33" s="19"/>
      <c r="M33" s="20" t="s">
        <v>1825</v>
      </c>
      <c r="P33" s="6"/>
      <c r="Q33" s="6"/>
      <c r="R33" s="6"/>
      <c r="S33" s="6" t="str">
        <f t="shared" si="7"/>
        <v>,taiin_chiryo_plan</v>
      </c>
      <c r="T33" s="6" t="str">
        <f t="shared" si="8"/>
        <v>TEXT</v>
      </c>
      <c r="U33" s="6" t="str">
        <f t="shared" si="9"/>
        <v/>
      </c>
      <c r="V33" s="6" t="str">
        <f t="shared" si="0"/>
        <v/>
      </c>
      <c r="W33" s="6" t="str">
        <f t="shared" si="1"/>
        <v>-- 退院後治療方針</v>
      </c>
      <c r="X33" s="6"/>
      <c r="AF33" s="52"/>
      <c r="AG33" s="52"/>
      <c r="AH33" s="52"/>
      <c r="AK33" s="22" t="str">
        <f t="shared" si="19"/>
        <v>,taiin_chiryo_plan</v>
      </c>
      <c r="AP33" s="22" t="str">
        <f t="shared" si="3"/>
        <v>,d.taiin_chiryo_plan</v>
      </c>
    </row>
    <row r="34" spans="1:42" s="22" customFormat="1" ht="35.4" thickBot="1">
      <c r="A34" s="6"/>
      <c r="B34" s="30">
        <f>ROW()-13</f>
        <v>21</v>
      </c>
      <c r="C34" s="31" t="s">
        <v>1811</v>
      </c>
      <c r="D34" s="31" t="s">
        <v>1812</v>
      </c>
      <c r="E34" s="23"/>
      <c r="F34" s="23" t="s">
        <v>183</v>
      </c>
      <c r="G34" s="23">
        <v>100</v>
      </c>
      <c r="H34" s="23" t="str">
        <f t="shared" si="5"/>
        <v>text</v>
      </c>
      <c r="I34" s="23">
        <f t="shared" si="6"/>
        <v>301</v>
      </c>
      <c r="J34" s="32"/>
      <c r="K34" s="33"/>
      <c r="L34" s="34"/>
      <c r="M34" s="35" t="s">
        <v>1826</v>
      </c>
      <c r="P34" s="6"/>
      <c r="Q34" s="6"/>
      <c r="R34" s="6"/>
      <c r="S34" s="6" t="str">
        <f t="shared" si="7"/>
        <v>,patient_ryui_code</v>
      </c>
      <c r="T34" s="6" t="str">
        <f t="shared" si="8"/>
        <v>TEXT</v>
      </c>
      <c r="U34" s="6" t="str">
        <f t="shared" si="9"/>
        <v/>
      </c>
      <c r="V34" s="6" t="str">
        <f t="shared" si="0"/>
        <v/>
      </c>
      <c r="W34" s="6" t="str">
        <f t="shared" si="1"/>
        <v>-- 患者に関する留意事項</v>
      </c>
      <c r="X34" s="6"/>
      <c r="AF34" s="52"/>
      <c r="AG34" s="52"/>
      <c r="AH34" s="52"/>
      <c r="AK34" s="22" t="str">
        <f t="shared" si="19"/>
        <v>,patient_ryui_code</v>
      </c>
      <c r="AP34" s="22" t="str">
        <f t="shared" si="3"/>
        <v>,d.patient_ryui_code</v>
      </c>
    </row>
    <row r="35" spans="1:42">
      <c r="P35" s="22"/>
      <c r="R35" s="6" t="s">
        <v>175</v>
      </c>
      <c r="Y35" s="22"/>
      <c r="Z35" s="22"/>
      <c r="AA35" s="22"/>
      <c r="AB35" s="22"/>
      <c r="AJ35" s="6" t="s">
        <v>476</v>
      </c>
      <c r="AO35" s="6" t="s">
        <v>476</v>
      </c>
    </row>
    <row r="36" spans="1:42">
      <c r="A36" s="22"/>
      <c r="P36" s="22"/>
      <c r="Y36" s="22"/>
      <c r="Z36" s="22"/>
      <c r="AA36" s="22"/>
      <c r="AB36" s="22"/>
      <c r="AK36" s="6" t="str">
        <f>AK$11&amp;"."&amp;SUBSTITUTE($D$8,"merge","dwh")</f>
        <v>milscm2.dwh_mml_sm_summary</v>
      </c>
      <c r="AP36" s="6" t="str">
        <f>"(select * from "&amp;$AP$11&amp;"."&amp;SUBSTITUTE($D$8,"merge","dwh")&amp;" where facility_id = '%(facility_id)s') d "</f>
        <v xml:space="preserve">(select * from milscm22.dwh_mml_sm_summary where facility_id = '%(facility_id)s') d </v>
      </c>
    </row>
    <row r="37" spans="1:42">
      <c r="A37" s="22"/>
      <c r="P37" s="22"/>
      <c r="Y37" s="22"/>
      <c r="Z37" s="22"/>
      <c r="AA37" s="22"/>
      <c r="AB37" s="22"/>
      <c r="AJ37" s="6" t="s">
        <v>2006</v>
      </c>
      <c r="AO37" s="6" t="s">
        <v>2006</v>
      </c>
    </row>
    <row r="38" spans="1:42">
      <c r="A38" s="22"/>
      <c r="P38" s="22"/>
      <c r="Y38" s="22"/>
      <c r="Z38" s="22"/>
      <c r="AA38" s="22"/>
      <c r="AB38" s="22"/>
      <c r="AI38" s="6" t="s">
        <v>138</v>
      </c>
      <c r="AK38" s="6" t="str">
        <f>$AI38&amp;" = '%(facility_id)s'"</f>
        <v>facility_id = '%(facility_id)s'</v>
      </c>
      <c r="AP38" s="6" t="str">
        <f>"not exists ( select 1 from (select * from "&amp;"milscm4."&amp;$D$8&amp;" where facility_id = '%(facility_id)s') m where"</f>
        <v>not exists ( select 1 from (select * from milscm4.merge_mml_sm_summary where facility_id = '%(facility_id)s') m where</v>
      </c>
    </row>
    <row r="39" spans="1:42">
      <c r="A39" s="22"/>
      <c r="P39" s="22"/>
      <c r="Y39" s="22"/>
      <c r="Z39" s="22"/>
      <c r="AA39" s="22"/>
      <c r="AB39" s="22"/>
      <c r="AJ39" s="6" t="s">
        <v>2007</v>
      </c>
      <c r="AN39" s="6" t="s">
        <v>138</v>
      </c>
      <c r="AP39" s="6" t="str">
        <f>"d."&amp;$AN39&amp;"=m."&amp;$AN39</f>
        <v>d.facility_id=m.facility_id</v>
      </c>
    </row>
    <row r="40" spans="1:42">
      <c r="A40" s="22"/>
      <c r="P40" s="22"/>
      <c r="Y40" s="22"/>
      <c r="Z40" s="22"/>
      <c r="AA40" s="22"/>
      <c r="AB40" s="22"/>
      <c r="AN40" s="6" t="s">
        <v>1139</v>
      </c>
      <c r="AP40" s="6" t="str">
        <f t="shared" ref="AP40" si="20">"and d."&amp;$AN40&amp;"=m."&amp;$AN40</f>
        <v>and d.uid=m.uid</v>
      </c>
    </row>
    <row r="41" spans="1:42">
      <c r="P41" s="22"/>
      <c r="Y41" s="22"/>
      <c r="Z41" s="22"/>
      <c r="AA41" s="22"/>
      <c r="AB41" s="22"/>
      <c r="AO41" s="6" t="s">
        <v>2022</v>
      </c>
    </row>
    <row r="42" spans="1:42">
      <c r="P42" s="22"/>
      <c r="Y42" s="22"/>
      <c r="Z42" s="22"/>
      <c r="AA42" s="22"/>
      <c r="AB42" s="22"/>
    </row>
    <row r="43" spans="1:42">
      <c r="P43" s="22"/>
      <c r="Y43" s="22"/>
      <c r="Z43" s="22"/>
      <c r="AA43" s="22"/>
      <c r="AB43" s="22"/>
    </row>
    <row r="44" spans="1:42">
      <c r="P44" s="22"/>
      <c r="Y44" s="22"/>
      <c r="Z44" s="22"/>
      <c r="AA44" s="22"/>
      <c r="AB44" s="22"/>
    </row>
    <row r="45" spans="1:42">
      <c r="P45" s="22"/>
      <c r="Y45" s="22"/>
      <c r="Z45" s="22"/>
      <c r="AA45" s="22"/>
      <c r="AB45" s="22"/>
    </row>
    <row r="46" spans="1:42">
      <c r="P46" s="22"/>
      <c r="Y46" s="22"/>
      <c r="Z46" s="22"/>
      <c r="AA46" s="22"/>
      <c r="AB46" s="22"/>
    </row>
    <row r="47" spans="1:42">
      <c r="P47" s="22"/>
      <c r="Y47" s="22"/>
      <c r="Z47" s="22"/>
      <c r="AA47" s="22"/>
      <c r="AB47"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0"/>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milscm4.merge_mml_sm_out_patient</v>
      </c>
    </row>
    <row r="3" spans="1:42" ht="18" thickBot="1">
      <c r="B3" s="9"/>
      <c r="C3" s="9"/>
      <c r="D3" s="9"/>
      <c r="E3" s="9"/>
      <c r="F3" s="9"/>
      <c r="G3" s="9"/>
      <c r="H3" s="9"/>
      <c r="I3" s="9"/>
      <c r="J3" s="9"/>
      <c r="K3" s="9"/>
      <c r="L3" s="9"/>
      <c r="M3" s="10"/>
      <c r="N3" s="9"/>
      <c r="Q3" s="6" t="str">
        <f>"ADD CONSTRAINT "&amp;D$8&amp;"_pkey"</f>
        <v>ADD CONSTRAINT merge_mml_sm_out_patient_pkey</v>
      </c>
    </row>
    <row r="4" spans="1:42">
      <c r="B4" s="177" t="s">
        <v>133</v>
      </c>
      <c r="C4" s="178"/>
      <c r="D4" s="179" t="str">
        <f>VLOOKUP(D7,エンティティ一覧!A1:'エンティティ一覧'!AQ10060,13,FALSE)</f>
        <v>ENT_C4_24</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1756</v>
      </c>
    </row>
    <row r="7" spans="1:42">
      <c r="B7" s="161" t="s">
        <v>114</v>
      </c>
      <c r="C7" s="162"/>
      <c r="D7" s="163" t="s">
        <v>1897</v>
      </c>
      <c r="E7" s="164"/>
      <c r="F7" s="164"/>
      <c r="G7" s="164"/>
      <c r="H7" s="164"/>
      <c r="I7" s="164"/>
      <c r="J7" s="164"/>
      <c r="K7" s="164"/>
      <c r="L7" s="164"/>
      <c r="M7" s="165"/>
      <c r="T7" s="6" t="s">
        <v>1913</v>
      </c>
    </row>
    <row r="8" spans="1:42">
      <c r="B8" s="161" t="s">
        <v>115</v>
      </c>
      <c r="C8" s="162"/>
      <c r="D8" s="163" t="s">
        <v>1898</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二次利用DBの臨床サマリーモジュール_外来受診レコードテーブルについて、バックアップスキーマを含めて結合する。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milscm4.merge_mml_sm_out_patient OWNER TO pgappl11;</v>
      </c>
    </row>
    <row r="10" spans="1:42">
      <c r="B10" s="11"/>
      <c r="C10" s="11"/>
      <c r="D10" s="9"/>
      <c r="E10" s="9"/>
      <c r="F10" s="9"/>
      <c r="G10" s="9"/>
      <c r="H10" s="9"/>
      <c r="I10" s="9"/>
      <c r="J10" s="9"/>
      <c r="K10" s="9"/>
      <c r="L10" s="9"/>
      <c r="M10" s="10"/>
      <c r="N10" s="9"/>
      <c r="P10" s="6" t="str">
        <f>"GRANT ALL ON TABLE milscm4."&amp;D$8&amp;" TO pgappl11;"</f>
        <v>GRANT ALL ON TABLE milscm4.merge_mml_sm_out_patient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milscm4.merge_mml_sm_out_patient</v>
      </c>
      <c r="AF12" s="156" t="s">
        <v>480</v>
      </c>
      <c r="AG12" s="156"/>
      <c r="AH12" s="156"/>
      <c r="AJ12" s="6" t="str">
        <f>"INSERT INTO milscm4."&amp;$D$8</f>
        <v>INSERT INTO milscm4.merge_mml_sm_out_patient</v>
      </c>
      <c r="AO12" s="6" t="str">
        <f>"INSERT INTO milscm4."&amp;$D$8</f>
        <v>INSERT INTO milscm4.merge_mml_sm_out_patient</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6" si="0">IF(L14="○","NOT NULL","")</f>
        <v>NOT NULL</v>
      </c>
      <c r="W14" s="6" t="str">
        <f t="shared" ref="W14:W26" si="1">"-- "&amp;C14</f>
        <v>-- 取込年月</v>
      </c>
      <c r="X14" s="6"/>
      <c r="AF14" s="53"/>
      <c r="AG14" s="53"/>
      <c r="AH14" s="53"/>
      <c r="AK14" s="22" t="str">
        <f t="shared" ref="AK14:AK26" si="2">IF(CHOOSE(MATCH(AK$11,$AF$11:$AH$11,0),$AF14,$AG14,$AH14)="〇",IF($B14&lt;&gt;1,",Null","Null"),IF($B14&lt;&gt;1,","&amp;$D14,$D14))</f>
        <v>torikomi_ym</v>
      </c>
      <c r="AP14" s="22" t="str">
        <f t="shared" ref="AP14:AP26" si="3">IF(CHOOSE(MATCH(AP$11,$AF$11:$AH$11,0),$AF14,$AG14,$AH14)="〇",IF($B14&lt;&gt;1,",Null","Null"),IF($B14&lt;&gt;1,","&amp;"d."&amp;$D14,"d."&amp;$D14))</f>
        <v>d.torikomi_ym</v>
      </c>
    </row>
    <row r="15" spans="1:42" s="22" customFormat="1">
      <c r="A15" s="6"/>
      <c r="B15" s="14">
        <f t="shared" ref="B15:B25" si="4">ROW()-13</f>
        <v>2</v>
      </c>
      <c r="C15" s="15" t="s">
        <v>162</v>
      </c>
      <c r="D15" s="15" t="s">
        <v>136</v>
      </c>
      <c r="E15" s="17"/>
      <c r="F15" s="16" t="s">
        <v>129</v>
      </c>
      <c r="G15" s="17">
        <v>10</v>
      </c>
      <c r="H15" s="17" t="str">
        <f t="shared" ref="H15:H26" si="5">IF(F15="フラグ","boolean",IF(F15="文字列","text",IF(F15="整数","integer",IF(F15="実数","numeric",""))))</f>
        <v>integer</v>
      </c>
      <c r="I15" s="17">
        <f t="shared" ref="I15:I26" si="6">IF(H15="boolean",1,IF(H15="text",IF(G15&lt;=126,1+(G15*3),4+(G15*3)),IF(H15="integer",4,IF(H15="numeric",3+CEILING(G15/4*2,2),0))))</f>
        <v>4</v>
      </c>
      <c r="J15" s="18"/>
      <c r="K15" s="21"/>
      <c r="L15" s="19"/>
      <c r="M15" s="20" t="s">
        <v>1127</v>
      </c>
      <c r="P15" s="6"/>
      <c r="Q15" s="6"/>
      <c r="R15" s="6"/>
      <c r="S15" s="6" t="str">
        <f t="shared" ref="S15:S26" si="7">IF(B15&lt;&gt;1,","&amp;D15,D15)</f>
        <v>,mil_karute_id</v>
      </c>
      <c r="T15" s="6" t="str">
        <f t="shared" ref="T15:T26" si="8">UPPER(H15)</f>
        <v>INTEGER</v>
      </c>
      <c r="U15" s="6" t="str">
        <f t="shared" ref="U15:U26" si="9">IF(K15&lt;&gt;"","default "&amp;IF(H15="text","'"&amp;K15&amp;"'",K15),"")</f>
        <v/>
      </c>
      <c r="V15" s="6" t="str">
        <f t="shared" si="0"/>
        <v/>
      </c>
      <c r="W15" s="6" t="str">
        <f t="shared" si="1"/>
        <v>-- 千年カルテID</v>
      </c>
      <c r="X15" s="6"/>
      <c r="AF15" s="53"/>
      <c r="AG15" s="53"/>
      <c r="AH15" s="53"/>
      <c r="AK15" s="22" t="str">
        <f t="shared" si="2"/>
        <v>,mil_karute_id</v>
      </c>
      <c r="AP15" s="22" t="str">
        <f t="shared" si="3"/>
        <v>,d.mil_karute_id</v>
      </c>
    </row>
    <row r="16" spans="1:42" s="22" customFormat="1" ht="87">
      <c r="A16" s="6"/>
      <c r="B16" s="14">
        <f t="shared" si="4"/>
        <v>3</v>
      </c>
      <c r="C16" s="25" t="s">
        <v>161</v>
      </c>
      <c r="D16" s="25" t="s">
        <v>138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53"/>
      <c r="AG16" s="53"/>
      <c r="AH16" s="53"/>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53"/>
      <c r="AG17" s="53"/>
      <c r="AH17" s="53"/>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53"/>
      <c r="AG18" s="53"/>
      <c r="AH18" s="53"/>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53"/>
      <c r="AG19" s="53"/>
      <c r="AH19" s="53"/>
      <c r="AK19" s="22" t="str">
        <f t="shared" ref="AK19:AK21"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53"/>
      <c r="AG20" s="53"/>
      <c r="AH20" s="53"/>
      <c r="AK20" s="22" t="str">
        <f t="shared" si="10"/>
        <v>,uid</v>
      </c>
      <c r="AP20" s="22" t="str">
        <f t="shared" si="3"/>
        <v>,d.uid</v>
      </c>
    </row>
    <row r="21" spans="1:42" s="22" customFormat="1">
      <c r="A21" s="6"/>
      <c r="B21" s="14">
        <f t="shared" si="4"/>
        <v>8</v>
      </c>
      <c r="C21" s="15" t="s">
        <v>1787</v>
      </c>
      <c r="D21" s="15" t="s">
        <v>1788</v>
      </c>
      <c r="E21" s="17" t="s">
        <v>137</v>
      </c>
      <c r="F21" s="16" t="s">
        <v>129</v>
      </c>
      <c r="G21" s="17">
        <v>10</v>
      </c>
      <c r="H21" s="17" t="str">
        <f t="shared" si="5"/>
        <v>integer</v>
      </c>
      <c r="I21" s="17">
        <f t="shared" si="6"/>
        <v>4</v>
      </c>
      <c r="J21" s="18"/>
      <c r="K21" s="21"/>
      <c r="L21" s="19" t="s">
        <v>137</v>
      </c>
      <c r="M21" s="20" t="s">
        <v>1813</v>
      </c>
      <c r="P21" s="6"/>
      <c r="Q21" s="6"/>
      <c r="R21" s="6"/>
      <c r="S21" s="6" t="str">
        <f t="shared" si="7"/>
        <v>,summary_seq</v>
      </c>
      <c r="T21" s="6" t="str">
        <f t="shared" si="8"/>
        <v>INTEGER</v>
      </c>
      <c r="U21" s="6" t="str">
        <f t="shared" si="9"/>
        <v/>
      </c>
      <c r="V21" s="6" t="str">
        <f t="shared" si="0"/>
        <v>NOT NULL</v>
      </c>
      <c r="W21" s="6" t="str">
        <f t="shared" si="1"/>
        <v>-- 臨床サマリーSEQ</v>
      </c>
      <c r="X21" s="6"/>
      <c r="AF21" s="53"/>
      <c r="AG21" s="53"/>
      <c r="AH21" s="53"/>
      <c r="AK21" s="22" t="str">
        <f t="shared" si="10"/>
        <v>,summary_seq</v>
      </c>
      <c r="AP21" s="22" t="str">
        <f t="shared" si="3"/>
        <v>,d.summary_seq</v>
      </c>
    </row>
    <row r="22" spans="1:42" s="22" customFormat="1">
      <c r="A22" s="6"/>
      <c r="B22" s="14">
        <f t="shared" si="4"/>
        <v>9</v>
      </c>
      <c r="C22" s="25" t="s">
        <v>1899</v>
      </c>
      <c r="D22" s="25" t="s">
        <v>1900</v>
      </c>
      <c r="E22" s="16" t="s">
        <v>137</v>
      </c>
      <c r="F22" s="16" t="s">
        <v>129</v>
      </c>
      <c r="G22" s="16">
        <v>10</v>
      </c>
      <c r="H22" s="17" t="str">
        <f t="shared" ref="H22:H23" si="11">IF(F22="フラグ","boolean",IF(F22="文字列","text",IF(F22="整数","integer",IF(F22="実数","numeric",""))))</f>
        <v>integer</v>
      </c>
      <c r="I22" s="17">
        <f t="shared" ref="I22:I23" si="12">IF(H22="boolean",1,IF(H22="text",IF(G22&lt;=126,1+(G22*3),4+(G22*3)),IF(H22="integer",4,IF(H22="numeric",3+CEILING(G22/4*2,2),0))))</f>
        <v>4</v>
      </c>
      <c r="J22" s="26"/>
      <c r="K22" s="27"/>
      <c r="L22" s="28" t="s">
        <v>137</v>
      </c>
      <c r="M22" s="29" t="s">
        <v>1908</v>
      </c>
      <c r="P22" s="6"/>
      <c r="Q22" s="6"/>
      <c r="R22" s="6"/>
      <c r="S22" s="6" t="str">
        <f t="shared" ref="S22:S23" si="13">IF(B22&lt;&gt;1,","&amp;D22,D22)</f>
        <v>,gairai_seq</v>
      </c>
      <c r="T22" s="6" t="str">
        <f t="shared" ref="T22:T23" si="14">UPPER(H22)</f>
        <v>INTEGER</v>
      </c>
      <c r="U22" s="6" t="str">
        <f t="shared" ref="U22:U23" si="15">IF(K22&lt;&gt;"","default "&amp;IF(H22="text","'"&amp;K22&amp;"'",K22),"")</f>
        <v/>
      </c>
      <c r="V22" s="6" t="str">
        <f t="shared" ref="V22:V23" si="16">IF(L22="○","NOT NULL","")</f>
        <v>NOT NULL</v>
      </c>
      <c r="W22" s="6" t="str">
        <f t="shared" ref="W22:W23" si="17">"-- "&amp;C22</f>
        <v>-- 個々の外来受診歴SEQ</v>
      </c>
      <c r="X22" s="6"/>
      <c r="AF22" s="53"/>
      <c r="AG22" s="53"/>
      <c r="AH22" s="53"/>
      <c r="AK22" s="22" t="str">
        <f t="shared" si="2"/>
        <v>,gairai_seq</v>
      </c>
      <c r="AP22" s="22" t="str">
        <f t="shared" si="3"/>
        <v>,d.gairai_seq</v>
      </c>
    </row>
    <row r="23" spans="1:42" s="22" customFormat="1" ht="34.799999999999997">
      <c r="A23" s="6"/>
      <c r="B23" s="14">
        <f t="shared" si="4"/>
        <v>10</v>
      </c>
      <c r="C23" s="15" t="s">
        <v>1901</v>
      </c>
      <c r="D23" s="15" t="s">
        <v>530</v>
      </c>
      <c r="E23" s="17"/>
      <c r="F23" s="16" t="s">
        <v>183</v>
      </c>
      <c r="G23" s="17">
        <v>8</v>
      </c>
      <c r="H23" s="17" t="str">
        <f t="shared" si="11"/>
        <v>text</v>
      </c>
      <c r="I23" s="17">
        <f t="shared" si="12"/>
        <v>25</v>
      </c>
      <c r="J23" s="18"/>
      <c r="K23" s="21"/>
      <c r="L23" s="19"/>
      <c r="M23" s="20" t="s">
        <v>1909</v>
      </c>
      <c r="P23" s="6"/>
      <c r="Q23" s="6"/>
      <c r="R23" s="6"/>
      <c r="S23" s="6" t="str">
        <f t="shared" si="13"/>
        <v>,gairai_ymd</v>
      </c>
      <c r="T23" s="6" t="str">
        <f t="shared" si="14"/>
        <v>TEXT</v>
      </c>
      <c r="U23" s="6" t="str">
        <f t="shared" si="15"/>
        <v/>
      </c>
      <c r="V23" s="6" t="str">
        <f t="shared" si="16"/>
        <v/>
      </c>
      <c r="W23" s="6" t="str">
        <f t="shared" si="17"/>
        <v>-- 外来受診年月日</v>
      </c>
      <c r="X23" s="6"/>
      <c r="AF23" s="53"/>
      <c r="AG23" s="53"/>
      <c r="AH23" s="53"/>
      <c r="AK23" s="22" t="str">
        <f t="shared" si="2"/>
        <v>,gairai_ymd</v>
      </c>
      <c r="AP23" s="22" t="str">
        <f t="shared" si="3"/>
        <v>,d.gairai_ymd</v>
      </c>
    </row>
    <row r="24" spans="1:42" s="22" customFormat="1">
      <c r="A24" s="6"/>
      <c r="B24" s="14">
        <f t="shared" si="4"/>
        <v>11</v>
      </c>
      <c r="C24" s="25" t="s">
        <v>1902</v>
      </c>
      <c r="D24" s="25" t="s">
        <v>1903</v>
      </c>
      <c r="E24" s="16"/>
      <c r="F24" s="16" t="s">
        <v>183</v>
      </c>
      <c r="G24" s="16">
        <v>100</v>
      </c>
      <c r="H24" s="17" t="str">
        <f t="shared" si="5"/>
        <v>text</v>
      </c>
      <c r="I24" s="17">
        <f t="shared" si="6"/>
        <v>301</v>
      </c>
      <c r="J24" s="26"/>
      <c r="K24" s="27"/>
      <c r="L24" s="28"/>
      <c r="M24" s="29" t="s">
        <v>1910</v>
      </c>
      <c r="P24" s="6"/>
      <c r="Q24" s="6"/>
      <c r="R24" s="6"/>
      <c r="S24" s="6" t="str">
        <f t="shared" si="7"/>
        <v>,gairai_state</v>
      </c>
      <c r="T24" s="6" t="str">
        <f t="shared" si="8"/>
        <v>TEXT</v>
      </c>
      <c r="U24" s="6" t="str">
        <f t="shared" si="9"/>
        <v/>
      </c>
      <c r="V24" s="6" t="str">
        <f t="shared" si="0"/>
        <v/>
      </c>
      <c r="W24" s="6" t="str">
        <f t="shared" si="1"/>
        <v>-- 外来受診状態</v>
      </c>
      <c r="X24" s="6"/>
      <c r="AF24" s="53"/>
      <c r="AG24" s="53"/>
      <c r="AH24" s="53"/>
      <c r="AK24" s="22" t="str">
        <f t="shared" si="2"/>
        <v>,gairai_state</v>
      </c>
      <c r="AP24" s="22" t="str">
        <f t="shared" si="3"/>
        <v>,d.gairai_state</v>
      </c>
    </row>
    <row r="25" spans="1:42" s="22" customFormat="1" ht="52.2">
      <c r="A25" s="6"/>
      <c r="B25" s="14">
        <f t="shared" si="4"/>
        <v>12</v>
      </c>
      <c r="C25" s="15" t="s">
        <v>1904</v>
      </c>
      <c r="D25" s="15" t="s">
        <v>1905</v>
      </c>
      <c r="E25" s="17"/>
      <c r="F25" s="16" t="s">
        <v>183</v>
      </c>
      <c r="G25" s="17">
        <v>5</v>
      </c>
      <c r="H25" s="17" t="str">
        <f t="shared" si="5"/>
        <v>text</v>
      </c>
      <c r="I25" s="17">
        <f t="shared" si="6"/>
        <v>16</v>
      </c>
      <c r="J25" s="18"/>
      <c r="K25" s="21"/>
      <c r="L25" s="19"/>
      <c r="M25" s="20" t="s">
        <v>1911</v>
      </c>
      <c r="P25" s="6"/>
      <c r="Q25" s="6"/>
      <c r="R25" s="6"/>
      <c r="S25" s="6" t="str">
        <f t="shared" si="7"/>
        <v>,first_flag</v>
      </c>
      <c r="T25" s="6" t="str">
        <f t="shared" si="8"/>
        <v>TEXT</v>
      </c>
      <c r="U25" s="6" t="str">
        <f t="shared" si="9"/>
        <v/>
      </c>
      <c r="V25" s="6" t="str">
        <f t="shared" si="0"/>
        <v/>
      </c>
      <c r="W25" s="6" t="str">
        <f t="shared" si="1"/>
        <v>-- 初診フラグ</v>
      </c>
      <c r="X25" s="6"/>
      <c r="AF25" s="53"/>
      <c r="AG25" s="53"/>
      <c r="AH25" s="53"/>
      <c r="AK25" s="22" t="str">
        <f t="shared" si="2"/>
        <v>,first_flag</v>
      </c>
      <c r="AP25" s="22" t="str">
        <f t="shared" si="3"/>
        <v>,d.first_flag</v>
      </c>
    </row>
    <row r="26" spans="1:42" s="22" customFormat="1" ht="52.8" thickBot="1">
      <c r="A26" s="6"/>
      <c r="B26" s="30">
        <f>ROW()-13</f>
        <v>13</v>
      </c>
      <c r="C26" s="31" t="s">
        <v>1906</v>
      </c>
      <c r="D26" s="31" t="s">
        <v>1907</v>
      </c>
      <c r="E26" s="23"/>
      <c r="F26" s="23" t="s">
        <v>183</v>
      </c>
      <c r="G26" s="23">
        <v>5</v>
      </c>
      <c r="H26" s="23" t="str">
        <f t="shared" si="5"/>
        <v>text</v>
      </c>
      <c r="I26" s="23">
        <f t="shared" si="6"/>
        <v>16</v>
      </c>
      <c r="J26" s="32"/>
      <c r="K26" s="33"/>
      <c r="L26" s="34"/>
      <c r="M26" s="35" t="s">
        <v>1912</v>
      </c>
      <c r="P26" s="6"/>
      <c r="Q26" s="6"/>
      <c r="R26" s="6"/>
      <c r="S26" s="6" t="str">
        <f t="shared" si="7"/>
        <v>,emergency_flag</v>
      </c>
      <c r="T26" s="6" t="str">
        <f t="shared" si="8"/>
        <v>TEXT</v>
      </c>
      <c r="U26" s="6" t="str">
        <f t="shared" si="9"/>
        <v/>
      </c>
      <c r="V26" s="6" t="str">
        <f t="shared" si="0"/>
        <v/>
      </c>
      <c r="W26" s="6" t="str">
        <f t="shared" si="1"/>
        <v>-- 救急受診フラグ</v>
      </c>
      <c r="X26" s="6"/>
      <c r="AF26" s="53"/>
      <c r="AG26" s="53"/>
      <c r="AH26" s="53"/>
      <c r="AK26" s="22" t="str">
        <f t="shared" si="2"/>
        <v>,emergency_flag</v>
      </c>
      <c r="AP26" s="22" t="str">
        <f t="shared" si="3"/>
        <v>,d.emergency_flag</v>
      </c>
    </row>
    <row r="27" spans="1:42">
      <c r="P27" s="22"/>
      <c r="R27" s="6" t="s">
        <v>175</v>
      </c>
      <c r="Y27" s="22"/>
      <c r="Z27" s="22"/>
      <c r="AA27" s="22"/>
      <c r="AB27" s="22"/>
      <c r="AJ27" s="6" t="s">
        <v>476</v>
      </c>
      <c r="AO27" s="6" t="s">
        <v>476</v>
      </c>
    </row>
    <row r="28" spans="1:42">
      <c r="A28" s="22"/>
      <c r="P28" s="22"/>
      <c r="Y28" s="22"/>
      <c r="Z28" s="22"/>
      <c r="AA28" s="22"/>
      <c r="AB28" s="22"/>
      <c r="AK28" s="6" t="str">
        <f>AK$11&amp;"."&amp;SUBSTITUTE($D$8,"merge","dwh")</f>
        <v>milscm2.dwh_mml_sm_out_patient</v>
      </c>
      <c r="AP28" s="6" t="str">
        <f>"(select * from "&amp;$AP$11&amp;"."&amp;SUBSTITUTE($D$8,"merge","dwh")&amp;" where facility_id = '%(facility_id)s') d "</f>
        <v xml:space="preserve">(select * from milscm22.dwh_mml_sm_out_patient where facility_id = '%(facility_id)s') d </v>
      </c>
    </row>
    <row r="29" spans="1:42">
      <c r="A29" s="22"/>
      <c r="P29" s="22"/>
      <c r="Y29" s="22"/>
      <c r="Z29" s="22"/>
      <c r="AA29" s="22"/>
      <c r="AB29" s="22"/>
      <c r="AJ29" s="6" t="s">
        <v>2006</v>
      </c>
      <c r="AO29" s="6" t="s">
        <v>2006</v>
      </c>
    </row>
    <row r="30" spans="1:42">
      <c r="A30" s="22"/>
      <c r="P30" s="22"/>
      <c r="Y30" s="22"/>
      <c r="Z30" s="22"/>
      <c r="AA30" s="22"/>
      <c r="AB30" s="22"/>
      <c r="AI30" s="6" t="s">
        <v>138</v>
      </c>
      <c r="AK30" s="6" t="str">
        <f>$AI30&amp;" = '%(facility_id)s'"</f>
        <v>facility_id = '%(facility_id)s'</v>
      </c>
      <c r="AP30" s="6" t="str">
        <f>"not exists ( select 1 from (select * from "&amp;"milscm4."&amp;$D$8&amp;" where facility_id = '%(facility_id)s') m where"</f>
        <v>not exists ( select 1 from (select * from milscm4.merge_mml_sm_out_patient where facility_id = '%(facility_id)s') m where</v>
      </c>
    </row>
    <row r="31" spans="1:42">
      <c r="A31" s="22"/>
      <c r="P31" s="22"/>
      <c r="Y31" s="22"/>
      <c r="Z31" s="22"/>
      <c r="AA31" s="22"/>
      <c r="AB31" s="22"/>
      <c r="AJ31" s="6" t="s">
        <v>2007</v>
      </c>
      <c r="AN31" s="6" t="s">
        <v>138</v>
      </c>
      <c r="AP31" s="6" t="str">
        <f>"d."&amp;$AN31&amp;"=m."&amp;$AN31</f>
        <v>d.facility_id=m.facility_id</v>
      </c>
    </row>
    <row r="32" spans="1:42">
      <c r="A32" s="22"/>
      <c r="P32" s="22"/>
      <c r="Y32" s="22"/>
      <c r="Z32" s="22"/>
      <c r="AA32" s="22"/>
      <c r="AB32" s="22"/>
      <c r="AN32" s="6" t="s">
        <v>1139</v>
      </c>
      <c r="AP32" s="6" t="str">
        <f t="shared" ref="AP32" si="18">"and d."&amp;$AN32&amp;"=m."&amp;$AN32</f>
        <v>and d.uid=m.uid</v>
      </c>
    </row>
    <row r="33" spans="16:41">
      <c r="P33" s="22"/>
      <c r="Y33" s="22"/>
      <c r="Z33" s="22"/>
      <c r="AA33" s="22"/>
      <c r="AB33" s="22"/>
      <c r="AO33" s="6" t="s">
        <v>2022</v>
      </c>
    </row>
    <row r="34" spans="16:41">
      <c r="P34" s="22"/>
      <c r="Y34" s="22"/>
      <c r="Z34" s="22"/>
      <c r="AA34" s="22"/>
      <c r="AB34" s="22"/>
    </row>
    <row r="35" spans="16:41">
      <c r="P35" s="22"/>
      <c r="Y35" s="22"/>
      <c r="Z35" s="22"/>
      <c r="AA35" s="22"/>
      <c r="AB35" s="22"/>
    </row>
    <row r="36" spans="16:41">
      <c r="P36" s="22"/>
      <c r="Y36" s="22"/>
      <c r="Z36" s="22"/>
      <c r="AA36" s="22"/>
      <c r="AB36" s="22"/>
    </row>
    <row r="37" spans="16:41">
      <c r="P37" s="22"/>
      <c r="Y37" s="22"/>
      <c r="Z37" s="22"/>
      <c r="AA37" s="22"/>
      <c r="AB37" s="22"/>
    </row>
    <row r="38" spans="16:41">
      <c r="P38" s="22"/>
      <c r="Y38" s="22"/>
      <c r="Z38" s="22"/>
      <c r="AA38" s="22"/>
      <c r="AB38" s="22"/>
    </row>
    <row r="39" spans="16:41">
      <c r="P39" s="22"/>
      <c r="Y39" s="22"/>
      <c r="Z39" s="22"/>
      <c r="AA39" s="22"/>
      <c r="AB39" s="22"/>
    </row>
    <row r="40" spans="16:41">
      <c r="P40" s="22"/>
      <c r="Y40" s="22"/>
      <c r="Z40" s="22"/>
      <c r="AA40" s="22"/>
      <c r="AB40" s="22"/>
    </row>
  </sheetData>
  <mergeCells count="28">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 ref="B5:C5"/>
    <mergeCell ref="D5:M5"/>
    <mergeCell ref="B6:C6"/>
    <mergeCell ref="D6:M6"/>
    <mergeCell ref="B7:C7"/>
    <mergeCell ref="D7:M7"/>
    <mergeCell ref="B4:C4"/>
    <mergeCell ref="D4:M4"/>
    <mergeCell ref="B1:C2"/>
    <mergeCell ref="E1:I1"/>
    <mergeCell ref="J1:L1"/>
    <mergeCell ref="E2:I2"/>
    <mergeCell ref="J2:L2"/>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U55"/>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milscm4.merge_dpc_dn</v>
      </c>
    </row>
    <row r="3" spans="1:47" ht="18" thickBot="1">
      <c r="B3" s="9"/>
      <c r="C3" s="9"/>
      <c r="D3" s="9"/>
      <c r="E3" s="9"/>
      <c r="F3" s="9"/>
      <c r="G3" s="9"/>
      <c r="H3" s="9"/>
      <c r="I3" s="9"/>
      <c r="J3" s="9"/>
      <c r="K3" s="9"/>
      <c r="L3" s="9"/>
      <c r="M3" s="10"/>
      <c r="N3" s="9"/>
      <c r="Q3" s="6" t="str">
        <f>"ADD CONSTRAINT "&amp;D$8&amp;"_pkey"</f>
        <v>ADD CONSTRAINT merge_dpc_dn_pkey</v>
      </c>
    </row>
    <row r="4" spans="1:47">
      <c r="B4" s="177" t="s">
        <v>133</v>
      </c>
      <c r="C4" s="178"/>
      <c r="D4" s="179" t="str">
        <f>VLOOKUP(D7,エンティティ一覧!A1:'エンティティ一覧'!AQ10060,13,FALSE)</f>
        <v>ENT_C1_01</v>
      </c>
      <c r="E4" s="180"/>
      <c r="F4" s="180"/>
      <c r="G4" s="180"/>
      <c r="H4" s="180"/>
      <c r="I4" s="180"/>
      <c r="J4" s="180"/>
      <c r="K4" s="180"/>
      <c r="L4" s="180"/>
      <c r="M4" s="181"/>
      <c r="R4" s="6" t="s">
        <v>176</v>
      </c>
    </row>
    <row r="5" spans="1:47">
      <c r="B5" s="161" t="s">
        <v>112</v>
      </c>
      <c r="C5" s="162"/>
      <c r="D5" s="163" t="str">
        <f>VLOOKUP(D7,エンティティ一覧!A1:'エンティティ一覧'!AQ10060,2,FALSE)</f>
        <v>SA_C1</v>
      </c>
      <c r="E5" s="164"/>
      <c r="F5" s="164"/>
      <c r="G5" s="164"/>
      <c r="H5" s="164"/>
      <c r="I5" s="164"/>
      <c r="J5" s="164"/>
      <c r="K5" s="164"/>
      <c r="L5" s="164"/>
      <c r="M5" s="165"/>
      <c r="S5" s="6" t="s">
        <v>177</v>
      </c>
    </row>
    <row r="6" spans="1:47">
      <c r="B6" s="161" t="s">
        <v>113</v>
      </c>
      <c r="C6" s="162"/>
      <c r="D6" s="163" t="str">
        <f>VLOOKUP(D7,エンティティ一覧!A1:'エンティティ一覧'!AQ10060,6,FALSE)</f>
        <v>結合テーブル_DPC</v>
      </c>
      <c r="E6" s="164"/>
      <c r="F6" s="164"/>
      <c r="G6" s="164"/>
      <c r="H6" s="164"/>
      <c r="I6" s="164"/>
      <c r="J6" s="164"/>
      <c r="K6" s="164"/>
      <c r="L6" s="164"/>
      <c r="M6" s="165"/>
      <c r="T6" s="6" t="s">
        <v>525</v>
      </c>
    </row>
    <row r="7" spans="1:47">
      <c r="B7" s="161" t="s">
        <v>114</v>
      </c>
      <c r="C7" s="162"/>
      <c r="D7" s="163" t="s">
        <v>411</v>
      </c>
      <c r="E7" s="164"/>
      <c r="F7" s="164"/>
      <c r="G7" s="164"/>
      <c r="H7" s="164"/>
      <c r="I7" s="164"/>
      <c r="J7" s="164"/>
      <c r="K7" s="164"/>
      <c r="L7" s="164"/>
      <c r="M7" s="165"/>
      <c r="T7" s="6" t="s">
        <v>959</v>
      </c>
    </row>
    <row r="8" spans="1:47">
      <c r="B8" s="161" t="s">
        <v>115</v>
      </c>
      <c r="C8" s="162"/>
      <c r="D8" s="163" t="s">
        <v>412</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二次利用DBのDPC調査データ_Dファイルテーブルについて、バックアップスキーマを含めて結合する。</v>
      </c>
      <c r="E9" s="169"/>
      <c r="F9" s="169"/>
      <c r="G9" s="169"/>
      <c r="H9" s="169"/>
      <c r="I9" s="169"/>
      <c r="J9" s="169"/>
      <c r="K9" s="169"/>
      <c r="L9" s="169"/>
      <c r="M9" s="170"/>
      <c r="P9" s="6" t="str">
        <f>"ALTER TABLE milscm4."&amp;D$8&amp;" OWNER TO pgappl11;"</f>
        <v>ALTER TABLE milscm4.merge_dpc_dn OWNER TO pgappl11;</v>
      </c>
    </row>
    <row r="10" spans="1:47">
      <c r="B10" s="11"/>
      <c r="C10" s="11"/>
      <c r="D10" s="9"/>
      <c r="E10" s="9"/>
      <c r="F10" s="9"/>
      <c r="G10" s="9"/>
      <c r="H10" s="9"/>
      <c r="I10" s="9"/>
      <c r="J10" s="9"/>
      <c r="K10" s="9"/>
      <c r="L10" s="9"/>
      <c r="M10" s="10"/>
      <c r="N10" s="9"/>
      <c r="P10" s="6" t="str">
        <f>"GRANT ALL ON TABLE milscm4."&amp;D$8&amp;" TO pgappl11;"</f>
        <v>GRANT ALL ON TABLE milscm4.merge_dpc_dn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milscm4.merge_dpc_dn</v>
      </c>
      <c r="AF12" s="156" t="s">
        <v>480</v>
      </c>
      <c r="AG12" s="156"/>
      <c r="AH12" s="156"/>
      <c r="AJ12" s="6" t="str">
        <f>"INSERT INTO milscm4."&amp;$D$8</f>
        <v>INSERT INTO milscm4.merge_dpc_dn</v>
      </c>
      <c r="AO12" s="6" t="str">
        <f>"INSERT INTO milscm4."&amp;$D$8</f>
        <v>INSERT INTO milscm4.merge_dpc_dn</v>
      </c>
      <c r="AT12" s="6" t="str">
        <f>"INSERT INTO milscm4."&amp;$D$8</f>
        <v>INSERT INTO milscm4.merge_dpc_dn</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46" si="0">IF(L14="○","NOT NULL","")</f>
        <v>NOT NULL</v>
      </c>
      <c r="W14" s="6" t="str">
        <f t="shared" ref="W14:W46" si="1">"-- "&amp;C14</f>
        <v>-- 取込年月</v>
      </c>
      <c r="X14" s="6"/>
      <c r="AF14" s="39"/>
      <c r="AG14" s="39"/>
      <c r="AH14" s="39"/>
      <c r="AK14" s="22" t="str">
        <f t="shared" ref="AK14:AK17"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45" si="3">ROW()-13</f>
        <v>2</v>
      </c>
      <c r="C15" s="15" t="s">
        <v>162</v>
      </c>
      <c r="D15" s="15" t="s">
        <v>136</v>
      </c>
      <c r="E15" s="17"/>
      <c r="F15" s="16" t="s">
        <v>129</v>
      </c>
      <c r="G15" s="17">
        <v>10</v>
      </c>
      <c r="H15" s="17" t="str">
        <f t="shared" ref="H15:H47" si="4">IF(F15="フラグ","boolean",IF(F15="文字列","text",IF(F15="整数","integer",IF(F15="実数","numeric",""))))</f>
        <v>integer</v>
      </c>
      <c r="I15" s="17">
        <f t="shared" ref="I15:I47" si="5">IF(H15="boolean",1,IF(H15="text",IF(G15&lt;=126,1+(G15*3),4+(G15*3)),IF(H15="integer",4,IF(H15="numeric",3+CEILING(G15/4*2,2),0))))</f>
        <v>4</v>
      </c>
      <c r="J15" s="18"/>
      <c r="K15" s="21"/>
      <c r="L15" s="19"/>
      <c r="M15" s="20" t="s">
        <v>415</v>
      </c>
      <c r="P15" s="6"/>
      <c r="Q15" s="6"/>
      <c r="R15" s="6"/>
      <c r="S15" s="6" t="str">
        <f t="shared" ref="S15:S47" si="6">IF(B15&lt;&gt;1,","&amp;D15,D15)</f>
        <v>,mil_karute_id</v>
      </c>
      <c r="T15" s="6" t="str">
        <f t="shared" ref="T15:T47" si="7">UPPER(H15)</f>
        <v>INTEGER</v>
      </c>
      <c r="U15" s="6" t="str">
        <f t="shared" ref="U15:U47" si="8">IF(K15&lt;&gt;"","default "&amp;IF(H15="text","'"&amp;K15&amp;"'",K15),"")</f>
        <v/>
      </c>
      <c r="V15" s="6" t="str">
        <f t="shared" si="0"/>
        <v/>
      </c>
      <c r="W15" s="6" t="str">
        <f t="shared" si="1"/>
        <v>-- 千年カルテID</v>
      </c>
      <c r="X15" s="6"/>
      <c r="AF15" s="39"/>
      <c r="AG15" s="39"/>
      <c r="AH15" s="39"/>
      <c r="AK15" s="22" t="str">
        <f t="shared" si="2"/>
        <v>,mil_karute_id</v>
      </c>
      <c r="AP15" s="22" t="str">
        <f t="shared" ref="AP15:AP47" si="9">IF(CHOOSE(MATCH(AP$11,$AF$11:$AH$11,0),$AF15,$AG15,$AH15)="〇",IF($B15&lt;&gt;1,",Null","Null"),IF($B15&lt;&gt;1,","&amp;"d."&amp;$D15,"d."&amp;$D15))</f>
        <v>,d.mil_karute_id</v>
      </c>
      <c r="AU15" s="22" t="str">
        <f t="shared" ref="AU15:AU47" si="10">IF(CHOOSE(MATCH(AU$11,$AF$11:$AH$11,0),$AF15,$AG15,$AH15)="〇",IF($B15&lt;&gt;1,",Null","Null"),IF($B15&lt;&gt;1,","&amp;"d."&amp;$D15,"d."&amp;$D15))</f>
        <v>,d.mil_karute_id</v>
      </c>
    </row>
    <row r="16" spans="1:47" s="22" customFormat="1" ht="34.799999999999997">
      <c r="A16" s="6"/>
      <c r="B16" s="14">
        <f t="shared" si="3"/>
        <v>3</v>
      </c>
      <c r="C16" s="25" t="s">
        <v>161</v>
      </c>
      <c r="D16" s="25" t="s">
        <v>468</v>
      </c>
      <c r="E16" s="16" t="s">
        <v>137</v>
      </c>
      <c r="F16" s="16" t="s">
        <v>183</v>
      </c>
      <c r="G16" s="16">
        <v>9</v>
      </c>
      <c r="H16" s="17" t="str">
        <f t="shared" si="4"/>
        <v>text</v>
      </c>
      <c r="I16" s="17">
        <f t="shared" si="5"/>
        <v>28</v>
      </c>
      <c r="J16" s="26"/>
      <c r="K16" s="27"/>
      <c r="L16" s="28" t="s">
        <v>137</v>
      </c>
      <c r="M16" s="29" t="s">
        <v>416</v>
      </c>
      <c r="P16" s="6"/>
      <c r="Q16" s="6"/>
      <c r="R16" s="6"/>
      <c r="S16" s="6" t="str">
        <f t="shared" si="6"/>
        <v>,facility_id</v>
      </c>
      <c r="T16" s="6" t="str">
        <f t="shared" si="7"/>
        <v>TEXT</v>
      </c>
      <c r="U16" s="6" t="str">
        <f t="shared" si="8"/>
        <v/>
      </c>
      <c r="V16" s="6" t="str">
        <f t="shared" si="0"/>
        <v>NOT NULL</v>
      </c>
      <c r="W16" s="6" t="str">
        <f t="shared" si="1"/>
        <v>-- 施設ID</v>
      </c>
      <c r="X16" s="6"/>
      <c r="AF16" s="39"/>
      <c r="AG16" s="39"/>
      <c r="AH16" s="39"/>
      <c r="AK16" s="22" t="str">
        <f t="shared" si="2"/>
        <v>,facility_id</v>
      </c>
      <c r="AP16" s="22" t="str">
        <f t="shared" si="9"/>
        <v>,d.facility_id</v>
      </c>
      <c r="AU16" s="22" t="str">
        <f t="shared" si="10"/>
        <v>,d.facility_id</v>
      </c>
    </row>
    <row r="17" spans="1:47" s="22" customFormat="1" ht="69.599999999999994">
      <c r="A17" s="6"/>
      <c r="B17" s="14">
        <f t="shared" si="3"/>
        <v>4</v>
      </c>
      <c r="C17" s="15" t="s">
        <v>417</v>
      </c>
      <c r="D17" s="15" t="s">
        <v>469</v>
      </c>
      <c r="E17" s="17" t="s">
        <v>137</v>
      </c>
      <c r="F17" s="16" t="s">
        <v>183</v>
      </c>
      <c r="G17" s="17">
        <v>6</v>
      </c>
      <c r="H17" s="17" t="str">
        <f t="shared" si="4"/>
        <v>text</v>
      </c>
      <c r="I17" s="17">
        <f t="shared" si="5"/>
        <v>19</v>
      </c>
      <c r="J17" s="18"/>
      <c r="K17" s="21"/>
      <c r="L17" s="19" t="s">
        <v>137</v>
      </c>
      <c r="M17" s="20" t="s">
        <v>467</v>
      </c>
      <c r="P17" s="6"/>
      <c r="Q17" s="6"/>
      <c r="R17" s="6"/>
      <c r="S17" s="6" t="str">
        <f t="shared" ref="S17:S20" si="11">IF(B17&lt;&gt;1,","&amp;D17,D17)</f>
        <v>,shinryo_ym</v>
      </c>
      <c r="T17" s="6" t="str">
        <f t="shared" ref="T17:T20" si="12">UPPER(H17)</f>
        <v>TEXT</v>
      </c>
      <c r="U17" s="6" t="str">
        <f t="shared" ref="U17:U20" si="13">IF(K17&lt;&gt;"","default "&amp;IF(H17="text","'"&amp;K17&amp;"'",K17),"")</f>
        <v/>
      </c>
      <c r="V17" s="6" t="str">
        <f t="shared" si="0"/>
        <v>NOT NULL</v>
      </c>
      <c r="W17" s="6" t="str">
        <f t="shared" si="1"/>
        <v>-- 診療年月</v>
      </c>
      <c r="X17" s="6"/>
      <c r="AF17" s="39"/>
      <c r="AG17" s="39"/>
      <c r="AH17" s="39"/>
      <c r="AK17" s="22" t="str">
        <f t="shared" si="2"/>
        <v>,shinryo_ym</v>
      </c>
      <c r="AP17" s="22" t="str">
        <f t="shared" si="9"/>
        <v>,d.shinryo_ym</v>
      </c>
      <c r="AU17" s="22" t="str">
        <f t="shared" si="10"/>
        <v>,d.shinryo_ym</v>
      </c>
    </row>
    <row r="18" spans="1:47" s="22" customFormat="1">
      <c r="A18" s="6"/>
      <c r="B18" s="14">
        <f>ROW()-13</f>
        <v>5</v>
      </c>
      <c r="C18" s="25" t="s">
        <v>418</v>
      </c>
      <c r="D18" s="25" t="s">
        <v>160</v>
      </c>
      <c r="E18" s="16"/>
      <c r="F18" s="16" t="s">
        <v>183</v>
      </c>
      <c r="G18" s="16">
        <v>3</v>
      </c>
      <c r="H18" s="17" t="str">
        <f t="shared" si="4"/>
        <v>text</v>
      </c>
      <c r="I18" s="17">
        <f t="shared" si="5"/>
        <v>10</v>
      </c>
      <c r="J18" s="26"/>
      <c r="K18" s="27" t="s">
        <v>419</v>
      </c>
      <c r="L18" s="28" t="s">
        <v>137</v>
      </c>
      <c r="M18" s="29" t="s">
        <v>420</v>
      </c>
      <c r="P18" s="6"/>
      <c r="Q18" s="6"/>
      <c r="R18" s="6"/>
      <c r="S18" s="6" t="str">
        <f t="shared" si="11"/>
        <v>,data_type</v>
      </c>
      <c r="T18" s="6" t="str">
        <f t="shared" si="12"/>
        <v>TEXT</v>
      </c>
      <c r="U18" s="6" t="str">
        <f t="shared" si="13"/>
        <v>default 'DPC'</v>
      </c>
      <c r="V18" s="6" t="str">
        <f t="shared" si="0"/>
        <v>NOT NULL</v>
      </c>
      <c r="W18" s="6" t="str">
        <f t="shared" si="1"/>
        <v>-- データ種別</v>
      </c>
      <c r="X18" s="6"/>
      <c r="AF18" s="39"/>
      <c r="AG18" s="39"/>
      <c r="AH18" s="39"/>
      <c r="AK18" s="22" t="str">
        <f>IF(CHOOSE(MATCH(AK$11,$AF$11:$AH$11,0),$AF18,$AG18,$AH18)="〇",IF($B18&lt;&gt;1,",Null","Null"),IF($B18&lt;&gt;1,","&amp;$D18,$D18))</f>
        <v>,data_type</v>
      </c>
      <c r="AP18" s="22" t="str">
        <f t="shared" si="9"/>
        <v>,d.data_type</v>
      </c>
      <c r="AU18" s="22" t="str">
        <f t="shared" si="10"/>
        <v>,d.data_type</v>
      </c>
    </row>
    <row r="19" spans="1:47" s="22" customFormat="1">
      <c r="A19" s="6"/>
      <c r="B19" s="14">
        <f t="shared" si="3"/>
        <v>6</v>
      </c>
      <c r="C19" s="15" t="s">
        <v>421</v>
      </c>
      <c r="D19" s="15" t="s">
        <v>470</v>
      </c>
      <c r="E19" s="17" t="s">
        <v>137</v>
      </c>
      <c r="F19" s="16" t="s">
        <v>183</v>
      </c>
      <c r="G19" s="17">
        <v>10</v>
      </c>
      <c r="H19" s="17" t="str">
        <f t="shared" si="4"/>
        <v>text</v>
      </c>
      <c r="I19" s="17">
        <f t="shared" si="5"/>
        <v>31</v>
      </c>
      <c r="J19" s="18"/>
      <c r="K19" s="21"/>
      <c r="L19" s="19" t="s">
        <v>137</v>
      </c>
      <c r="M19" s="20"/>
      <c r="P19" s="6"/>
      <c r="Q19" s="6"/>
      <c r="R19" s="6"/>
      <c r="S19" s="6" t="str">
        <f t="shared" si="11"/>
        <v>,shikibetsu_no</v>
      </c>
      <c r="T19" s="6" t="str">
        <f t="shared" si="12"/>
        <v>TEXT</v>
      </c>
      <c r="U19" s="6" t="str">
        <f t="shared" si="13"/>
        <v/>
      </c>
      <c r="V19" s="6" t="str">
        <f t="shared" si="0"/>
        <v>NOT NULL</v>
      </c>
      <c r="W19" s="6" t="str">
        <f t="shared" si="1"/>
        <v>-- データ識別番号</v>
      </c>
      <c r="X19" s="6"/>
      <c r="AF19" s="39"/>
      <c r="AG19" s="39"/>
      <c r="AH19" s="39"/>
      <c r="AK19" s="22" t="str">
        <f t="shared" ref="AK19:AK47" si="14">IF(CHOOSE(MATCH(AK$11,$AF$11:$AH$11,0),$AF19,$AG19,$AH19)="〇",IF($B19&lt;&gt;1,",Null","Null"),IF($B19&lt;&gt;1,","&amp;$D19,$D19))</f>
        <v>,shikibetsu_no</v>
      </c>
      <c r="AP19" s="22" t="str">
        <f t="shared" si="9"/>
        <v>,d.shikibetsu_no</v>
      </c>
      <c r="AU19" s="22" t="str">
        <f t="shared" si="10"/>
        <v>,d.shikibetsu_no</v>
      </c>
    </row>
    <row r="20" spans="1:47" s="22" customFormat="1" ht="34.799999999999997">
      <c r="A20" s="6"/>
      <c r="B20" s="14">
        <f t="shared" si="3"/>
        <v>7</v>
      </c>
      <c r="C20" s="25" t="s">
        <v>422</v>
      </c>
      <c r="D20" s="25" t="s">
        <v>471</v>
      </c>
      <c r="E20" s="16" t="s">
        <v>137</v>
      </c>
      <c r="F20" s="16" t="s">
        <v>183</v>
      </c>
      <c r="G20" s="16">
        <v>8</v>
      </c>
      <c r="H20" s="17" t="str">
        <f t="shared" si="4"/>
        <v>text</v>
      </c>
      <c r="I20" s="17">
        <f t="shared" si="5"/>
        <v>25</v>
      </c>
      <c r="J20" s="26"/>
      <c r="K20" s="27"/>
      <c r="L20" s="28" t="s">
        <v>137</v>
      </c>
      <c r="M20" s="29" t="s">
        <v>423</v>
      </c>
      <c r="P20" s="6"/>
      <c r="Q20" s="6"/>
      <c r="R20" s="6"/>
      <c r="S20" s="6" t="str">
        <f t="shared" si="11"/>
        <v>,taiin_ymd</v>
      </c>
      <c r="T20" s="6" t="str">
        <f t="shared" si="12"/>
        <v>TEXT</v>
      </c>
      <c r="U20" s="6" t="str">
        <f t="shared" si="13"/>
        <v/>
      </c>
      <c r="V20" s="6" t="str">
        <f t="shared" si="0"/>
        <v>NOT NULL</v>
      </c>
      <c r="W20" s="6" t="str">
        <f t="shared" si="1"/>
        <v>-- 退院年月日</v>
      </c>
      <c r="X20" s="6"/>
      <c r="AF20" s="39"/>
      <c r="AG20" s="39"/>
      <c r="AH20" s="39"/>
      <c r="AK20" s="22" t="str">
        <f t="shared" si="14"/>
        <v>,taiin_ymd</v>
      </c>
      <c r="AP20" s="22" t="str">
        <f t="shared" si="9"/>
        <v>,d.taiin_ymd</v>
      </c>
      <c r="AU20" s="22" t="str">
        <f t="shared" si="10"/>
        <v>,d.taiin_ymd</v>
      </c>
    </row>
    <row r="21" spans="1:47" s="22" customFormat="1">
      <c r="A21" s="6"/>
      <c r="B21" s="14">
        <f t="shared" si="3"/>
        <v>8</v>
      </c>
      <c r="C21" s="15" t="s">
        <v>424</v>
      </c>
      <c r="D21" s="15" t="s">
        <v>472</v>
      </c>
      <c r="E21" s="17" t="s">
        <v>137</v>
      </c>
      <c r="F21" s="16" t="s">
        <v>183</v>
      </c>
      <c r="G21" s="17">
        <v>8</v>
      </c>
      <c r="H21" s="17" t="str">
        <f t="shared" si="4"/>
        <v>text</v>
      </c>
      <c r="I21" s="17">
        <f t="shared" si="5"/>
        <v>25</v>
      </c>
      <c r="J21" s="18"/>
      <c r="K21" s="21"/>
      <c r="L21" s="19" t="s">
        <v>137</v>
      </c>
      <c r="M21" s="20" t="s">
        <v>425</v>
      </c>
      <c r="P21" s="6"/>
      <c r="Q21" s="6"/>
      <c r="R21" s="6"/>
      <c r="S21" s="6" t="str">
        <f t="shared" ref="S21:S33" si="15">IF(B21&lt;&gt;1,","&amp;D21,D21)</f>
        <v>,nyuin_ymd</v>
      </c>
      <c r="T21" s="6" t="str">
        <f t="shared" ref="T21:T33" si="16">UPPER(H21)</f>
        <v>TEXT</v>
      </c>
      <c r="U21" s="6" t="str">
        <f t="shared" ref="U21:U33" si="17">IF(K21&lt;&gt;"","default "&amp;IF(H21="text","'"&amp;K21&amp;"'",K21),"")</f>
        <v/>
      </c>
      <c r="V21" s="6" t="str">
        <f t="shared" si="0"/>
        <v>NOT NULL</v>
      </c>
      <c r="W21" s="6" t="str">
        <f t="shared" si="1"/>
        <v>-- 入院年月日</v>
      </c>
      <c r="X21" s="6"/>
      <c r="AF21" s="39"/>
      <c r="AG21" s="39"/>
      <c r="AH21" s="39"/>
      <c r="AK21" s="22" t="str">
        <f t="shared" si="14"/>
        <v>,nyuin_ymd</v>
      </c>
      <c r="AP21" s="22" t="str">
        <f t="shared" si="9"/>
        <v>,d.nyuin_ymd</v>
      </c>
      <c r="AU21" s="22" t="str">
        <f t="shared" si="10"/>
        <v>,d.nyuin_ymd</v>
      </c>
    </row>
    <row r="22" spans="1:47" s="22" customFormat="1">
      <c r="A22" s="6"/>
      <c r="B22" s="14">
        <f>ROW()-13</f>
        <v>9</v>
      </c>
      <c r="C22" s="25" t="s">
        <v>426</v>
      </c>
      <c r="D22" s="25" t="s">
        <v>474</v>
      </c>
      <c r="E22" s="16" t="s">
        <v>137</v>
      </c>
      <c r="F22" s="16" t="s">
        <v>183</v>
      </c>
      <c r="G22" s="16">
        <v>2</v>
      </c>
      <c r="H22" s="17" t="str">
        <f t="shared" si="4"/>
        <v>text</v>
      </c>
      <c r="I22" s="17">
        <f t="shared" si="5"/>
        <v>7</v>
      </c>
      <c r="J22" s="26"/>
      <c r="K22" s="27"/>
      <c r="L22" s="28" t="s">
        <v>137</v>
      </c>
      <c r="M22" s="29"/>
      <c r="P22" s="6"/>
      <c r="Q22" s="6"/>
      <c r="R22" s="6"/>
      <c r="S22" s="6" t="str">
        <f t="shared" si="15"/>
        <v>,data_kubun</v>
      </c>
      <c r="T22" s="6" t="str">
        <f t="shared" si="16"/>
        <v>TEXT</v>
      </c>
      <c r="U22" s="6" t="str">
        <f t="shared" si="17"/>
        <v/>
      </c>
      <c r="V22" s="6" t="str">
        <f t="shared" si="0"/>
        <v>NOT NULL</v>
      </c>
      <c r="W22" s="6" t="str">
        <f t="shared" si="1"/>
        <v>-- データ区分</v>
      </c>
      <c r="X22" s="6"/>
      <c r="AF22" s="39"/>
      <c r="AG22" s="39"/>
      <c r="AH22" s="39"/>
      <c r="AK22" s="22" t="str">
        <f t="shared" si="14"/>
        <v>,data_kubun</v>
      </c>
      <c r="AP22" s="22" t="str">
        <f t="shared" si="9"/>
        <v>,d.data_kubun</v>
      </c>
      <c r="AU22" s="22" t="str">
        <f t="shared" si="10"/>
        <v>,d.data_kubun</v>
      </c>
    </row>
    <row r="23" spans="1:47" s="22" customFormat="1">
      <c r="A23" s="6"/>
      <c r="B23" s="14">
        <f t="shared" si="3"/>
        <v>10</v>
      </c>
      <c r="C23" s="15" t="s">
        <v>427</v>
      </c>
      <c r="D23" s="15" t="s">
        <v>473</v>
      </c>
      <c r="E23" s="17" t="s">
        <v>137</v>
      </c>
      <c r="F23" s="16" t="s">
        <v>183</v>
      </c>
      <c r="G23" s="17">
        <v>4</v>
      </c>
      <c r="H23" s="17" t="str">
        <f t="shared" si="4"/>
        <v>text</v>
      </c>
      <c r="I23" s="17">
        <f t="shared" si="5"/>
        <v>13</v>
      </c>
      <c r="J23" s="18"/>
      <c r="K23" s="21"/>
      <c r="L23" s="19" t="s">
        <v>137</v>
      </c>
      <c r="M23" s="20"/>
      <c r="P23" s="6"/>
      <c r="Q23" s="6"/>
      <c r="R23" s="6"/>
      <c r="S23" s="6" t="str">
        <f t="shared" si="15"/>
        <v>,junjo_no</v>
      </c>
      <c r="T23" s="6" t="str">
        <f t="shared" si="16"/>
        <v>TEXT</v>
      </c>
      <c r="U23" s="6" t="str">
        <f t="shared" si="17"/>
        <v/>
      </c>
      <c r="V23" s="6" t="str">
        <f t="shared" si="0"/>
        <v>NOT NULL</v>
      </c>
      <c r="W23" s="6" t="str">
        <f t="shared" si="1"/>
        <v>-- 順序番号</v>
      </c>
      <c r="X23" s="6"/>
      <c r="AF23" s="39"/>
      <c r="AG23" s="39"/>
      <c r="AH23" s="39"/>
      <c r="AK23" s="22" t="str">
        <f t="shared" si="14"/>
        <v>,junjo_no</v>
      </c>
      <c r="AP23" s="22" t="str">
        <f t="shared" si="9"/>
        <v>,d.junjo_no</v>
      </c>
      <c r="AU23" s="22" t="str">
        <f t="shared" si="10"/>
        <v>,d.junjo_no</v>
      </c>
    </row>
    <row r="24" spans="1:47" s="22" customFormat="1">
      <c r="A24" s="6"/>
      <c r="B24" s="14">
        <f t="shared" si="3"/>
        <v>11</v>
      </c>
      <c r="C24" s="25" t="s">
        <v>428</v>
      </c>
      <c r="D24" s="25" t="s">
        <v>429</v>
      </c>
      <c r="E24" s="16"/>
      <c r="F24" s="16" t="s">
        <v>183</v>
      </c>
      <c r="G24" s="16">
        <v>12</v>
      </c>
      <c r="H24" s="17" t="str">
        <f t="shared" si="4"/>
        <v>text</v>
      </c>
      <c r="I24" s="17">
        <f t="shared" si="5"/>
        <v>37</v>
      </c>
      <c r="J24" s="26"/>
      <c r="K24" s="27"/>
      <c r="L24" s="28"/>
      <c r="M24" s="29"/>
      <c r="P24" s="6"/>
      <c r="Q24" s="6"/>
      <c r="R24" s="6"/>
      <c r="S24" s="6" t="str">
        <f t="shared" si="15"/>
        <v>,tensu_master_code</v>
      </c>
      <c r="T24" s="6" t="str">
        <f t="shared" si="16"/>
        <v>TEXT</v>
      </c>
      <c r="U24" s="6" t="str">
        <f t="shared" si="17"/>
        <v/>
      </c>
      <c r="V24" s="6" t="str">
        <f t="shared" si="0"/>
        <v/>
      </c>
      <c r="W24" s="6" t="str">
        <f t="shared" si="1"/>
        <v>-- 病院点数マスタコード</v>
      </c>
      <c r="X24" s="6"/>
      <c r="AF24" s="39"/>
      <c r="AG24" s="39"/>
      <c r="AH24" s="39"/>
      <c r="AK24" s="22" t="str">
        <f t="shared" si="14"/>
        <v>,tensu_master_code</v>
      </c>
      <c r="AP24" s="22" t="str">
        <f t="shared" si="9"/>
        <v>,d.tensu_master_code</v>
      </c>
      <c r="AU24" s="22" t="str">
        <f t="shared" si="10"/>
        <v>,d.tensu_master_code</v>
      </c>
    </row>
    <row r="25" spans="1:47" s="22" customFormat="1">
      <c r="A25" s="6"/>
      <c r="B25" s="14">
        <f t="shared" si="3"/>
        <v>12</v>
      </c>
      <c r="C25" s="15" t="s">
        <v>430</v>
      </c>
      <c r="D25" s="15" t="s">
        <v>144</v>
      </c>
      <c r="E25" s="17"/>
      <c r="F25" s="16" t="s">
        <v>183</v>
      </c>
      <c r="G25" s="17">
        <v>9</v>
      </c>
      <c r="H25" s="17" t="str">
        <f t="shared" si="4"/>
        <v>text</v>
      </c>
      <c r="I25" s="17">
        <f t="shared" si="5"/>
        <v>28</v>
      </c>
      <c r="J25" s="18"/>
      <c r="K25" s="21"/>
      <c r="L25" s="19"/>
      <c r="M25" s="20"/>
      <c r="P25" s="6"/>
      <c r="Q25" s="6"/>
      <c r="R25" s="6"/>
      <c r="S25" s="6" t="str">
        <f t="shared" si="15"/>
        <v>,receipt_densan_code</v>
      </c>
      <c r="T25" s="6" t="str">
        <f t="shared" si="16"/>
        <v>TEXT</v>
      </c>
      <c r="U25" s="6" t="str">
        <f t="shared" si="17"/>
        <v/>
      </c>
      <c r="V25" s="6" t="str">
        <f t="shared" si="0"/>
        <v/>
      </c>
      <c r="W25" s="6" t="str">
        <f t="shared" si="1"/>
        <v>-- レセプト電算処理システム用コード</v>
      </c>
      <c r="X25" s="6"/>
      <c r="AF25" s="39"/>
      <c r="AG25" s="39"/>
      <c r="AH25" s="39"/>
      <c r="AK25" s="22" t="str">
        <f t="shared" si="14"/>
        <v>,receipt_densan_code</v>
      </c>
      <c r="AP25" s="22" t="str">
        <f t="shared" si="9"/>
        <v>,d.receipt_densan_code</v>
      </c>
      <c r="AU25" s="22" t="str">
        <f t="shared" si="10"/>
        <v>,d.receipt_densan_code</v>
      </c>
    </row>
    <row r="26" spans="1:47" s="22" customFormat="1">
      <c r="A26" s="6"/>
      <c r="B26" s="14">
        <f>ROW()-13</f>
        <v>13</v>
      </c>
      <c r="C26" s="25" t="s">
        <v>431</v>
      </c>
      <c r="D26" s="25" t="s">
        <v>145</v>
      </c>
      <c r="E26" s="16"/>
      <c r="F26" s="16" t="s">
        <v>183</v>
      </c>
      <c r="G26" s="16">
        <v>8</v>
      </c>
      <c r="H26" s="17" t="str">
        <f t="shared" si="4"/>
        <v>text</v>
      </c>
      <c r="I26" s="17">
        <f t="shared" si="5"/>
        <v>25</v>
      </c>
      <c r="J26" s="26"/>
      <c r="K26" s="27"/>
      <c r="L26" s="28"/>
      <c r="M26" s="29"/>
      <c r="P26" s="6"/>
      <c r="Q26" s="6"/>
      <c r="R26" s="6"/>
      <c r="S26" s="6" t="str">
        <f t="shared" si="15"/>
        <v>,kaishaku_no</v>
      </c>
      <c r="T26" s="6" t="str">
        <f t="shared" si="16"/>
        <v>TEXT</v>
      </c>
      <c r="U26" s="6" t="str">
        <f t="shared" si="17"/>
        <v/>
      </c>
      <c r="V26" s="6" t="str">
        <f t="shared" si="0"/>
        <v/>
      </c>
      <c r="W26" s="6" t="str">
        <f t="shared" si="1"/>
        <v>-- 解釈番号</v>
      </c>
      <c r="X26" s="6"/>
      <c r="AF26" s="39"/>
      <c r="AG26" s="39"/>
      <c r="AH26" s="39"/>
      <c r="AK26" s="22" t="str">
        <f t="shared" si="14"/>
        <v>,kaishaku_no</v>
      </c>
      <c r="AP26" s="22" t="str">
        <f t="shared" si="9"/>
        <v>,d.kaishaku_no</v>
      </c>
      <c r="AU26" s="22" t="str">
        <f t="shared" si="10"/>
        <v>,d.kaishaku_no</v>
      </c>
    </row>
    <row r="27" spans="1:47" s="22" customFormat="1">
      <c r="A27" s="6"/>
      <c r="B27" s="14">
        <f t="shared" si="3"/>
        <v>14</v>
      </c>
      <c r="C27" s="15" t="s">
        <v>432</v>
      </c>
      <c r="D27" s="15" t="s">
        <v>128</v>
      </c>
      <c r="E27" s="17"/>
      <c r="F27" s="16" t="s">
        <v>183</v>
      </c>
      <c r="G27" s="17">
        <v>254</v>
      </c>
      <c r="H27" s="17" t="str">
        <f t="shared" si="4"/>
        <v>text</v>
      </c>
      <c r="I27" s="17">
        <f t="shared" si="5"/>
        <v>766</v>
      </c>
      <c r="J27" s="18"/>
      <c r="K27" s="21"/>
      <c r="L27" s="19"/>
      <c r="M27" s="20" t="s">
        <v>433</v>
      </c>
      <c r="P27" s="6"/>
      <c r="Q27" s="6"/>
      <c r="R27" s="6"/>
      <c r="S27" s="6" t="str">
        <f t="shared" si="15"/>
        <v>,shinryo_koi_name</v>
      </c>
      <c r="T27" s="6" t="str">
        <f t="shared" si="16"/>
        <v>TEXT</v>
      </c>
      <c r="U27" s="6" t="str">
        <f t="shared" si="17"/>
        <v/>
      </c>
      <c r="V27" s="6" t="str">
        <f t="shared" si="0"/>
        <v/>
      </c>
      <c r="W27" s="6" t="str">
        <f t="shared" si="1"/>
        <v>-- 診療行為名称</v>
      </c>
      <c r="X27" s="6"/>
      <c r="AF27" s="39"/>
      <c r="AG27" s="39"/>
      <c r="AH27" s="39"/>
      <c r="AK27" s="22" t="str">
        <f t="shared" si="14"/>
        <v>,shinryo_koi_name</v>
      </c>
      <c r="AP27" s="22" t="str">
        <f t="shared" si="9"/>
        <v>,d.shinryo_koi_name</v>
      </c>
      <c r="AU27" s="22" t="str">
        <f t="shared" si="10"/>
        <v>,d.shinryo_koi_name</v>
      </c>
    </row>
    <row r="28" spans="1:47" s="22" customFormat="1">
      <c r="A28" s="6"/>
      <c r="B28" s="14">
        <f t="shared" si="3"/>
        <v>15</v>
      </c>
      <c r="C28" s="15" t="s">
        <v>434</v>
      </c>
      <c r="D28" s="15" t="s">
        <v>154</v>
      </c>
      <c r="E28" s="17"/>
      <c r="F28" s="16" t="s">
        <v>184</v>
      </c>
      <c r="G28" s="17">
        <v>8</v>
      </c>
      <c r="H28" s="17" t="str">
        <f t="shared" si="4"/>
        <v>numeric</v>
      </c>
      <c r="I28" s="17">
        <f t="shared" si="5"/>
        <v>7</v>
      </c>
      <c r="J28" s="18"/>
      <c r="K28" s="21"/>
      <c r="L28" s="19"/>
      <c r="M28" s="20"/>
      <c r="P28" s="6"/>
      <c r="Q28" s="6"/>
      <c r="R28" s="6"/>
      <c r="S28" s="6" t="str">
        <f t="shared" si="15"/>
        <v>,koi_tensu</v>
      </c>
      <c r="T28" s="6" t="str">
        <f t="shared" si="16"/>
        <v>NUMERIC</v>
      </c>
      <c r="U28" s="6" t="str">
        <f t="shared" si="17"/>
        <v/>
      </c>
      <c r="V28" s="6" t="str">
        <f t="shared" si="0"/>
        <v/>
      </c>
      <c r="W28" s="6" t="str">
        <f t="shared" si="1"/>
        <v>-- 行為点数</v>
      </c>
      <c r="X28" s="6"/>
      <c r="AF28" s="39"/>
      <c r="AG28" s="39"/>
      <c r="AH28" s="39"/>
      <c r="AK28" s="22" t="str">
        <f t="shared" si="14"/>
        <v>,koi_tensu</v>
      </c>
      <c r="AP28" s="22" t="str">
        <f t="shared" si="9"/>
        <v>,d.koi_tensu</v>
      </c>
      <c r="AU28" s="22" t="str">
        <f t="shared" si="10"/>
        <v>,d.koi_tensu</v>
      </c>
    </row>
    <row r="29" spans="1:47" s="22" customFormat="1">
      <c r="A29" s="6"/>
      <c r="B29" s="14">
        <f t="shared" si="3"/>
        <v>16</v>
      </c>
      <c r="C29" s="25" t="s">
        <v>435</v>
      </c>
      <c r="D29" s="25" t="s">
        <v>155</v>
      </c>
      <c r="E29" s="16"/>
      <c r="F29" s="16" t="s">
        <v>184</v>
      </c>
      <c r="G29" s="16">
        <v>8</v>
      </c>
      <c r="H29" s="17" t="str">
        <f t="shared" si="4"/>
        <v>numeric</v>
      </c>
      <c r="I29" s="17">
        <f t="shared" si="5"/>
        <v>7</v>
      </c>
      <c r="J29" s="26"/>
      <c r="K29" s="27"/>
      <c r="L29" s="28"/>
      <c r="M29" s="29"/>
      <c r="P29" s="6"/>
      <c r="Q29" s="6"/>
      <c r="R29" s="6"/>
      <c r="S29" s="6" t="str">
        <f t="shared" si="15"/>
        <v>,koi_yakuzai</v>
      </c>
      <c r="T29" s="6" t="str">
        <f t="shared" si="16"/>
        <v>NUMERIC</v>
      </c>
      <c r="U29" s="6" t="str">
        <f t="shared" si="17"/>
        <v/>
      </c>
      <c r="V29" s="6" t="str">
        <f t="shared" si="0"/>
        <v/>
      </c>
      <c r="W29" s="6" t="str">
        <f t="shared" si="1"/>
        <v>-- 行為薬剤料</v>
      </c>
      <c r="X29" s="6"/>
      <c r="AF29" s="39"/>
      <c r="AG29" s="39"/>
      <c r="AH29" s="39"/>
      <c r="AK29" s="22" t="str">
        <f t="shared" si="14"/>
        <v>,koi_yakuzai</v>
      </c>
      <c r="AP29" s="22" t="str">
        <f t="shared" si="9"/>
        <v>,d.koi_yakuzai</v>
      </c>
      <c r="AU29" s="22" t="str">
        <f t="shared" si="10"/>
        <v>,d.koi_yakuzai</v>
      </c>
    </row>
    <row r="30" spans="1:47" s="22" customFormat="1">
      <c r="A30" s="6"/>
      <c r="B30" s="14">
        <f t="shared" si="3"/>
        <v>17</v>
      </c>
      <c r="C30" s="15" t="s">
        <v>436</v>
      </c>
      <c r="D30" s="15" t="s">
        <v>156</v>
      </c>
      <c r="E30" s="17"/>
      <c r="F30" s="16" t="s">
        <v>184</v>
      </c>
      <c r="G30" s="17">
        <v>8</v>
      </c>
      <c r="H30" s="17" t="str">
        <f t="shared" si="4"/>
        <v>numeric</v>
      </c>
      <c r="I30" s="17">
        <f t="shared" si="5"/>
        <v>7</v>
      </c>
      <c r="J30" s="18"/>
      <c r="K30" s="21"/>
      <c r="L30" s="19"/>
      <c r="M30" s="20"/>
      <c r="P30" s="6"/>
      <c r="Q30" s="6"/>
      <c r="R30" s="6"/>
      <c r="S30" s="6" t="str">
        <f t="shared" si="15"/>
        <v>,koi_zairyo</v>
      </c>
      <c r="T30" s="6" t="str">
        <f t="shared" si="16"/>
        <v>NUMERIC</v>
      </c>
      <c r="U30" s="6" t="str">
        <f t="shared" si="17"/>
        <v/>
      </c>
      <c r="V30" s="6" t="str">
        <f t="shared" si="0"/>
        <v/>
      </c>
      <c r="W30" s="6" t="str">
        <f t="shared" si="1"/>
        <v>-- 行為材料料</v>
      </c>
      <c r="X30" s="6"/>
      <c r="AF30" s="39"/>
      <c r="AG30" s="39"/>
      <c r="AH30" s="39"/>
      <c r="AK30" s="22" t="str">
        <f t="shared" si="14"/>
        <v>,koi_zairyo</v>
      </c>
      <c r="AP30" s="22" t="str">
        <f t="shared" si="9"/>
        <v>,d.koi_zairyo</v>
      </c>
      <c r="AU30" s="22" t="str">
        <f t="shared" si="10"/>
        <v>,d.koi_zairyo</v>
      </c>
    </row>
    <row r="31" spans="1:47" s="22" customFormat="1">
      <c r="A31" s="6"/>
      <c r="B31" s="14">
        <f>ROW()-13</f>
        <v>18</v>
      </c>
      <c r="C31" s="25" t="s">
        <v>437</v>
      </c>
      <c r="D31" s="25" t="s">
        <v>146</v>
      </c>
      <c r="E31" s="16"/>
      <c r="F31" s="16" t="s">
        <v>183</v>
      </c>
      <c r="G31" s="16">
        <v>1</v>
      </c>
      <c r="H31" s="17" t="str">
        <f t="shared" si="4"/>
        <v>text</v>
      </c>
      <c r="I31" s="17">
        <f t="shared" si="5"/>
        <v>4</v>
      </c>
      <c r="J31" s="26"/>
      <c r="K31" s="27"/>
      <c r="L31" s="28"/>
      <c r="M31" s="29" t="s">
        <v>438</v>
      </c>
      <c r="P31" s="6"/>
      <c r="Q31" s="6"/>
      <c r="R31" s="6"/>
      <c r="S31" s="6" t="str">
        <f t="shared" si="15"/>
        <v>,ten_kubun</v>
      </c>
      <c r="T31" s="6" t="str">
        <f t="shared" si="16"/>
        <v>TEXT</v>
      </c>
      <c r="U31" s="6" t="str">
        <f t="shared" si="17"/>
        <v/>
      </c>
      <c r="V31" s="6" t="str">
        <f t="shared" si="0"/>
        <v/>
      </c>
      <c r="W31" s="6" t="str">
        <f t="shared" si="1"/>
        <v>-- 円・点区分</v>
      </c>
      <c r="X31" s="6"/>
      <c r="AF31" s="39"/>
      <c r="AG31" s="39"/>
      <c r="AH31" s="39"/>
      <c r="AK31" s="22" t="str">
        <f t="shared" si="14"/>
        <v>,ten_kubun</v>
      </c>
      <c r="AP31" s="22" t="str">
        <f t="shared" si="9"/>
        <v>,d.ten_kubun</v>
      </c>
      <c r="AU31" s="22" t="str">
        <f t="shared" si="10"/>
        <v>,d.ten_kubun</v>
      </c>
    </row>
    <row r="32" spans="1:47" s="22" customFormat="1">
      <c r="A32" s="6"/>
      <c r="B32" s="14">
        <f t="shared" si="3"/>
        <v>19</v>
      </c>
      <c r="C32" s="15" t="s">
        <v>439</v>
      </c>
      <c r="D32" s="15" t="s">
        <v>147</v>
      </c>
      <c r="E32" s="17"/>
      <c r="F32" s="16" t="s">
        <v>184</v>
      </c>
      <c r="G32" s="17">
        <v>8</v>
      </c>
      <c r="H32" s="17" t="str">
        <f t="shared" si="4"/>
        <v>numeric</v>
      </c>
      <c r="I32" s="17">
        <f t="shared" si="5"/>
        <v>7</v>
      </c>
      <c r="J32" s="18"/>
      <c r="K32" s="21"/>
      <c r="L32" s="19"/>
      <c r="M32" s="20"/>
      <c r="P32" s="6"/>
      <c r="Q32" s="6"/>
      <c r="R32" s="6"/>
      <c r="S32" s="6" t="str">
        <f t="shared" si="15"/>
        <v>,koi_times</v>
      </c>
      <c r="T32" s="6" t="str">
        <f t="shared" si="16"/>
        <v>NUMERIC</v>
      </c>
      <c r="U32" s="6" t="str">
        <f t="shared" si="17"/>
        <v/>
      </c>
      <c r="V32" s="6" t="str">
        <f t="shared" si="0"/>
        <v/>
      </c>
      <c r="W32" s="6" t="str">
        <f t="shared" si="1"/>
        <v>-- 行為回数</v>
      </c>
      <c r="X32" s="6"/>
      <c r="AF32" s="39"/>
      <c r="AG32" s="39"/>
      <c r="AH32" s="39"/>
      <c r="AK32" s="22" t="str">
        <f t="shared" si="14"/>
        <v>,koi_times</v>
      </c>
      <c r="AP32" s="22" t="str">
        <f t="shared" si="9"/>
        <v>,d.koi_times</v>
      </c>
      <c r="AU32" s="22" t="str">
        <f t="shared" si="10"/>
        <v>,d.koi_times</v>
      </c>
    </row>
    <row r="33" spans="1:47" s="22" customFormat="1">
      <c r="A33" s="6"/>
      <c r="B33" s="14">
        <f t="shared" si="3"/>
        <v>20</v>
      </c>
      <c r="C33" s="25" t="s">
        <v>440</v>
      </c>
      <c r="D33" s="25" t="s">
        <v>441</v>
      </c>
      <c r="E33" s="16"/>
      <c r="F33" s="16" t="s">
        <v>183</v>
      </c>
      <c r="G33" s="16">
        <v>8</v>
      </c>
      <c r="H33" s="17" t="str">
        <f t="shared" si="4"/>
        <v>text</v>
      </c>
      <c r="I33" s="17">
        <f t="shared" si="5"/>
        <v>25</v>
      </c>
      <c r="J33" s="26"/>
      <c r="K33" s="27"/>
      <c r="L33" s="28"/>
      <c r="M33" s="29"/>
      <c r="P33" s="6"/>
      <c r="Q33" s="6"/>
      <c r="R33" s="6"/>
      <c r="S33" s="6" t="str">
        <f t="shared" si="15"/>
        <v>,hoken_no</v>
      </c>
      <c r="T33" s="6" t="str">
        <f t="shared" si="16"/>
        <v>TEXT</v>
      </c>
      <c r="U33" s="6" t="str">
        <f t="shared" si="17"/>
        <v/>
      </c>
      <c r="V33" s="6" t="str">
        <f t="shared" si="0"/>
        <v/>
      </c>
      <c r="W33" s="6" t="str">
        <f t="shared" si="1"/>
        <v>-- 保険者番号</v>
      </c>
      <c r="X33" s="6"/>
      <c r="AF33" s="39"/>
      <c r="AG33" s="39"/>
      <c r="AH33" s="39"/>
      <c r="AK33" s="22" t="str">
        <f t="shared" si="14"/>
        <v>,hoken_no</v>
      </c>
      <c r="AP33" s="22" t="str">
        <f t="shared" si="9"/>
        <v>,d.hoken_no</v>
      </c>
      <c r="AU33" s="22" t="str">
        <f t="shared" si="10"/>
        <v>,d.hoken_no</v>
      </c>
    </row>
    <row r="34" spans="1:47" s="22" customFormat="1">
      <c r="A34" s="6"/>
      <c r="B34" s="14">
        <f t="shared" si="3"/>
        <v>21</v>
      </c>
      <c r="C34" s="15" t="s">
        <v>442</v>
      </c>
      <c r="D34" s="15" t="s">
        <v>148</v>
      </c>
      <c r="E34" s="17"/>
      <c r="F34" s="16" t="s">
        <v>183</v>
      </c>
      <c r="G34" s="17">
        <v>4</v>
      </c>
      <c r="H34" s="17" t="str">
        <f t="shared" si="4"/>
        <v>text</v>
      </c>
      <c r="I34" s="17">
        <f t="shared" si="5"/>
        <v>13</v>
      </c>
      <c r="J34" s="18"/>
      <c r="K34" s="21"/>
      <c r="L34" s="19"/>
      <c r="M34" s="20"/>
      <c r="P34" s="6"/>
      <c r="Q34" s="6"/>
      <c r="R34" s="6"/>
      <c r="S34" s="6" t="str">
        <f t="shared" ref="S34:S42" si="18">IF(B34&lt;&gt;1,","&amp;D34,D34)</f>
        <v>,receipt_type_code</v>
      </c>
      <c r="T34" s="6" t="str">
        <f t="shared" ref="T34:T42" si="19">UPPER(H34)</f>
        <v>TEXT</v>
      </c>
      <c r="U34" s="6" t="str">
        <f t="shared" ref="U34:U42" si="20">IF(K34&lt;&gt;"","default "&amp;IF(H34="text","'"&amp;K34&amp;"'",K34),"")</f>
        <v/>
      </c>
      <c r="V34" s="6" t="str">
        <f t="shared" si="0"/>
        <v/>
      </c>
      <c r="W34" s="6" t="str">
        <f t="shared" si="1"/>
        <v>-- レセプト種別コード</v>
      </c>
      <c r="X34" s="6"/>
      <c r="AF34" s="39"/>
      <c r="AG34" s="39"/>
      <c r="AH34" s="39"/>
      <c r="AK34" s="22" t="str">
        <f t="shared" si="14"/>
        <v>,receipt_type_code</v>
      </c>
      <c r="AP34" s="22" t="str">
        <f t="shared" si="9"/>
        <v>,d.receipt_type_code</v>
      </c>
      <c r="AU34" s="22" t="str">
        <f t="shared" si="10"/>
        <v>,d.receipt_type_code</v>
      </c>
    </row>
    <row r="35" spans="1:47" s="22" customFormat="1">
      <c r="A35" s="6"/>
      <c r="B35" s="14">
        <f>ROW()-13</f>
        <v>22</v>
      </c>
      <c r="C35" s="25" t="s">
        <v>443</v>
      </c>
      <c r="D35" s="25" t="s">
        <v>149</v>
      </c>
      <c r="E35" s="16"/>
      <c r="F35" s="16" t="s">
        <v>183</v>
      </c>
      <c r="G35" s="16">
        <v>8</v>
      </c>
      <c r="H35" s="17" t="str">
        <f t="shared" si="4"/>
        <v>text</v>
      </c>
      <c r="I35" s="17">
        <f t="shared" si="5"/>
        <v>25</v>
      </c>
      <c r="J35" s="26"/>
      <c r="K35" s="27"/>
      <c r="L35" s="28"/>
      <c r="M35" s="29" t="s">
        <v>425</v>
      </c>
      <c r="P35" s="6"/>
      <c r="Q35" s="6"/>
      <c r="R35" s="6"/>
      <c r="S35" s="6" t="str">
        <f t="shared" si="18"/>
        <v>,jisshi_ymd</v>
      </c>
      <c r="T35" s="6" t="str">
        <f t="shared" si="19"/>
        <v>TEXT</v>
      </c>
      <c r="U35" s="6" t="str">
        <f t="shared" si="20"/>
        <v/>
      </c>
      <c r="V35" s="6" t="str">
        <f t="shared" si="0"/>
        <v/>
      </c>
      <c r="W35" s="6" t="str">
        <f t="shared" si="1"/>
        <v>-- 実施年月日</v>
      </c>
      <c r="X35" s="6"/>
      <c r="AF35" s="39"/>
      <c r="AG35" s="39"/>
      <c r="AH35" s="39"/>
      <c r="AK35" s="22" t="str">
        <f t="shared" si="14"/>
        <v>,jisshi_ymd</v>
      </c>
      <c r="AP35" s="22" t="str">
        <f t="shared" si="9"/>
        <v>,d.jisshi_ymd</v>
      </c>
      <c r="AU35" s="22" t="str">
        <f t="shared" si="10"/>
        <v>,d.jisshi_ymd</v>
      </c>
    </row>
    <row r="36" spans="1:47" s="22" customFormat="1">
      <c r="A36" s="6"/>
      <c r="B36" s="14">
        <f t="shared" si="3"/>
        <v>23</v>
      </c>
      <c r="C36" s="15" t="s">
        <v>444</v>
      </c>
      <c r="D36" s="15" t="s">
        <v>150</v>
      </c>
      <c r="E36" s="17"/>
      <c r="F36" s="16" t="s">
        <v>183</v>
      </c>
      <c r="G36" s="17">
        <v>2</v>
      </c>
      <c r="H36" s="17" t="str">
        <f t="shared" si="4"/>
        <v>text</v>
      </c>
      <c r="I36" s="17">
        <f t="shared" si="5"/>
        <v>7</v>
      </c>
      <c r="J36" s="18"/>
      <c r="K36" s="21"/>
      <c r="L36" s="19"/>
      <c r="M36" s="20"/>
      <c r="P36" s="6"/>
      <c r="Q36" s="6"/>
      <c r="R36" s="6"/>
      <c r="S36" s="6" t="str">
        <f t="shared" si="18"/>
        <v>,receipt_ka_kubun</v>
      </c>
      <c r="T36" s="6" t="str">
        <f t="shared" si="19"/>
        <v>TEXT</v>
      </c>
      <c r="U36" s="6" t="str">
        <f t="shared" si="20"/>
        <v/>
      </c>
      <c r="V36" s="6" t="str">
        <f t="shared" si="0"/>
        <v/>
      </c>
      <c r="W36" s="6" t="str">
        <f t="shared" si="1"/>
        <v>-- レセプト科区分</v>
      </c>
      <c r="X36" s="6"/>
      <c r="AF36" s="39"/>
      <c r="AG36" s="39"/>
      <c r="AH36" s="39"/>
      <c r="AK36" s="22" t="str">
        <f t="shared" si="14"/>
        <v>,receipt_ka_kubun</v>
      </c>
      <c r="AP36" s="22" t="str">
        <f t="shared" si="9"/>
        <v>,d.receipt_ka_kubun</v>
      </c>
      <c r="AU36" s="22" t="str">
        <f t="shared" si="10"/>
        <v>,d.receipt_ka_kubun</v>
      </c>
    </row>
    <row r="37" spans="1:47" s="22" customFormat="1">
      <c r="A37" s="6"/>
      <c r="B37" s="14">
        <f t="shared" si="3"/>
        <v>24</v>
      </c>
      <c r="C37" s="15" t="s">
        <v>151</v>
      </c>
      <c r="D37" s="15" t="s">
        <v>152</v>
      </c>
      <c r="E37" s="17"/>
      <c r="F37" s="16" t="s">
        <v>183</v>
      </c>
      <c r="G37" s="17">
        <v>3</v>
      </c>
      <c r="H37" s="17" t="str">
        <f t="shared" si="4"/>
        <v>text</v>
      </c>
      <c r="I37" s="17">
        <f t="shared" si="5"/>
        <v>10</v>
      </c>
      <c r="J37" s="18"/>
      <c r="K37" s="21"/>
      <c r="L37" s="19"/>
      <c r="M37" s="20"/>
      <c r="P37" s="6"/>
      <c r="Q37" s="6"/>
      <c r="R37" s="6"/>
      <c r="S37" s="6" t="str">
        <f t="shared" si="18"/>
        <v>,department_kubun</v>
      </c>
      <c r="T37" s="6" t="str">
        <f t="shared" si="19"/>
        <v>TEXT</v>
      </c>
      <c r="U37" s="6" t="str">
        <f t="shared" si="20"/>
        <v/>
      </c>
      <c r="V37" s="6" t="str">
        <f t="shared" si="0"/>
        <v/>
      </c>
      <c r="W37" s="6" t="str">
        <f t="shared" si="1"/>
        <v>-- 診療科区分</v>
      </c>
      <c r="X37" s="6"/>
      <c r="AF37" s="39"/>
      <c r="AG37" s="39"/>
      <c r="AH37" s="39"/>
      <c r="AK37" s="22" t="str">
        <f t="shared" si="14"/>
        <v>,department_kubun</v>
      </c>
      <c r="AP37" s="22" t="str">
        <f t="shared" si="9"/>
        <v>,d.department_kubun</v>
      </c>
      <c r="AU37" s="22" t="str">
        <f t="shared" si="10"/>
        <v>,d.department_kubun</v>
      </c>
    </row>
    <row r="38" spans="1:47" s="22" customFormat="1">
      <c r="A38" s="6"/>
      <c r="B38" s="14">
        <f t="shared" si="3"/>
        <v>25</v>
      </c>
      <c r="C38" s="25" t="s">
        <v>445</v>
      </c>
      <c r="D38" s="25" t="s">
        <v>446</v>
      </c>
      <c r="E38" s="16"/>
      <c r="F38" s="16" t="s">
        <v>183</v>
      </c>
      <c r="G38" s="16">
        <v>10</v>
      </c>
      <c r="H38" s="17" t="str">
        <f t="shared" si="4"/>
        <v>text</v>
      </c>
      <c r="I38" s="17">
        <f t="shared" si="5"/>
        <v>31</v>
      </c>
      <c r="J38" s="26"/>
      <c r="K38" s="27"/>
      <c r="L38" s="28"/>
      <c r="M38" s="29"/>
      <c r="P38" s="6"/>
      <c r="Q38" s="6"/>
      <c r="R38" s="6"/>
      <c r="S38" s="6" t="str">
        <f t="shared" si="18"/>
        <v>,doctor_code</v>
      </c>
      <c r="T38" s="6" t="str">
        <f t="shared" si="19"/>
        <v>TEXT</v>
      </c>
      <c r="U38" s="6" t="str">
        <f t="shared" si="20"/>
        <v/>
      </c>
      <c r="V38" s="6" t="str">
        <f t="shared" si="0"/>
        <v/>
      </c>
      <c r="W38" s="6" t="str">
        <f t="shared" si="1"/>
        <v>-- 医師コード</v>
      </c>
      <c r="X38" s="6"/>
      <c r="AF38" s="39"/>
      <c r="AG38" s="39"/>
      <c r="AH38" s="39"/>
      <c r="AK38" s="22" t="str">
        <f t="shared" si="14"/>
        <v>,doctor_code</v>
      </c>
      <c r="AP38" s="22" t="str">
        <f t="shared" si="9"/>
        <v>,d.doctor_code</v>
      </c>
      <c r="AU38" s="22" t="str">
        <f t="shared" si="10"/>
        <v>,d.doctor_code</v>
      </c>
    </row>
    <row r="39" spans="1:47" s="22" customFormat="1">
      <c r="A39" s="6"/>
      <c r="B39" s="14">
        <f t="shared" si="3"/>
        <v>26</v>
      </c>
      <c r="C39" s="15" t="s">
        <v>447</v>
      </c>
      <c r="D39" s="15" t="s">
        <v>448</v>
      </c>
      <c r="E39" s="17"/>
      <c r="F39" s="16" t="s">
        <v>183</v>
      </c>
      <c r="G39" s="17">
        <v>10</v>
      </c>
      <c r="H39" s="17" t="str">
        <f t="shared" si="4"/>
        <v>text</v>
      </c>
      <c r="I39" s="17">
        <f t="shared" si="5"/>
        <v>31</v>
      </c>
      <c r="J39" s="18"/>
      <c r="K39" s="21"/>
      <c r="L39" s="19"/>
      <c r="M39" s="20"/>
      <c r="P39" s="6"/>
      <c r="Q39" s="6"/>
      <c r="R39" s="6"/>
      <c r="S39" s="6" t="str">
        <f t="shared" si="18"/>
        <v>,ward_code</v>
      </c>
      <c r="T39" s="6" t="str">
        <f t="shared" si="19"/>
        <v>TEXT</v>
      </c>
      <c r="U39" s="6" t="str">
        <f t="shared" si="20"/>
        <v/>
      </c>
      <c r="V39" s="6" t="str">
        <f t="shared" si="0"/>
        <v/>
      </c>
      <c r="W39" s="6" t="str">
        <f t="shared" si="1"/>
        <v>-- 病棟コード</v>
      </c>
      <c r="X39" s="6"/>
      <c r="AF39" s="39"/>
      <c r="AG39" s="39"/>
      <c r="AH39" s="39"/>
      <c r="AK39" s="22" t="str">
        <f t="shared" si="14"/>
        <v>,ward_code</v>
      </c>
      <c r="AP39" s="22" t="str">
        <f t="shared" si="9"/>
        <v>,d.ward_code</v>
      </c>
      <c r="AU39" s="22" t="str">
        <f t="shared" si="10"/>
        <v>,d.ward_code</v>
      </c>
    </row>
    <row r="40" spans="1:47" s="22" customFormat="1">
      <c r="A40" s="6"/>
      <c r="B40" s="14">
        <f>ROW()-13</f>
        <v>27</v>
      </c>
      <c r="C40" s="25" t="s">
        <v>449</v>
      </c>
      <c r="D40" s="25" t="s">
        <v>450</v>
      </c>
      <c r="E40" s="16"/>
      <c r="F40" s="16" t="s">
        <v>183</v>
      </c>
      <c r="G40" s="16">
        <v>1</v>
      </c>
      <c r="H40" s="17" t="str">
        <f t="shared" si="4"/>
        <v>text</v>
      </c>
      <c r="I40" s="17">
        <f t="shared" si="5"/>
        <v>4</v>
      </c>
      <c r="J40" s="26"/>
      <c r="K40" s="27"/>
      <c r="L40" s="28"/>
      <c r="M40" s="29" t="s">
        <v>451</v>
      </c>
      <c r="P40" s="6"/>
      <c r="Q40" s="6"/>
      <c r="R40" s="6"/>
      <c r="S40" s="6" t="str">
        <f t="shared" si="18"/>
        <v>,ward_kubun</v>
      </c>
      <c r="T40" s="6" t="str">
        <f t="shared" si="19"/>
        <v>TEXT</v>
      </c>
      <c r="U40" s="6" t="str">
        <f t="shared" si="20"/>
        <v/>
      </c>
      <c r="V40" s="6" t="str">
        <f t="shared" si="0"/>
        <v/>
      </c>
      <c r="W40" s="6" t="str">
        <f t="shared" si="1"/>
        <v>-- 病棟区分</v>
      </c>
      <c r="X40" s="6"/>
      <c r="AF40" s="39"/>
      <c r="AG40" s="39"/>
      <c r="AH40" s="39"/>
      <c r="AK40" s="22" t="str">
        <f t="shared" si="14"/>
        <v>,ward_kubun</v>
      </c>
      <c r="AP40" s="22" t="str">
        <f t="shared" si="9"/>
        <v>,d.ward_kubun</v>
      </c>
      <c r="AU40" s="22" t="str">
        <f t="shared" si="10"/>
        <v>,d.ward_kubun</v>
      </c>
    </row>
    <row r="41" spans="1:47" s="22" customFormat="1">
      <c r="A41" s="6"/>
      <c r="B41" s="14">
        <f t="shared" si="3"/>
        <v>28</v>
      </c>
      <c r="C41" s="15" t="s">
        <v>452</v>
      </c>
      <c r="D41" s="15" t="s">
        <v>153</v>
      </c>
      <c r="E41" s="17"/>
      <c r="F41" s="16" t="s">
        <v>183</v>
      </c>
      <c r="G41" s="17">
        <v>1</v>
      </c>
      <c r="H41" s="17" t="str">
        <f t="shared" si="4"/>
        <v>text</v>
      </c>
      <c r="I41" s="17">
        <f t="shared" si="5"/>
        <v>4</v>
      </c>
      <c r="J41" s="18"/>
      <c r="K41" s="21"/>
      <c r="L41" s="19"/>
      <c r="M41" s="20" t="s">
        <v>453</v>
      </c>
      <c r="P41" s="6"/>
      <c r="Q41" s="6"/>
      <c r="R41" s="6"/>
      <c r="S41" s="6" t="str">
        <f t="shared" si="18"/>
        <v>,nyugai_kubun</v>
      </c>
      <c r="T41" s="6" t="str">
        <f t="shared" si="19"/>
        <v>TEXT</v>
      </c>
      <c r="U41" s="6" t="str">
        <f t="shared" si="20"/>
        <v/>
      </c>
      <c r="V41" s="6" t="str">
        <f t="shared" si="0"/>
        <v/>
      </c>
      <c r="W41" s="6" t="str">
        <f t="shared" si="1"/>
        <v>-- 入外区分</v>
      </c>
      <c r="X41" s="6"/>
      <c r="AF41" s="39"/>
      <c r="AG41" s="39"/>
      <c r="AH41" s="39"/>
      <c r="AK41" s="22" t="str">
        <f t="shared" si="14"/>
        <v>,nyugai_kubun</v>
      </c>
      <c r="AP41" s="22" t="str">
        <f t="shared" si="9"/>
        <v>,d.nyugai_kubun</v>
      </c>
      <c r="AU41" s="22" t="str">
        <f t="shared" si="10"/>
        <v>,d.nyugai_kubun</v>
      </c>
    </row>
    <row r="42" spans="1:47" s="22" customFormat="1">
      <c r="A42" s="6"/>
      <c r="B42" s="14">
        <f t="shared" si="3"/>
        <v>29</v>
      </c>
      <c r="C42" s="25" t="s">
        <v>454</v>
      </c>
      <c r="D42" s="25" t="s">
        <v>455</v>
      </c>
      <c r="E42" s="16"/>
      <c r="F42" s="16" t="s">
        <v>183</v>
      </c>
      <c r="G42" s="16">
        <v>3</v>
      </c>
      <c r="H42" s="17" t="str">
        <f t="shared" si="4"/>
        <v>text</v>
      </c>
      <c r="I42" s="17">
        <f t="shared" si="5"/>
        <v>10</v>
      </c>
      <c r="J42" s="26"/>
      <c r="K42" s="27"/>
      <c r="L42" s="28"/>
      <c r="M42" s="29"/>
      <c r="P42" s="6"/>
      <c r="Q42" s="6"/>
      <c r="R42" s="6"/>
      <c r="S42" s="6" t="str">
        <f t="shared" si="18"/>
        <v>,facility_type</v>
      </c>
      <c r="T42" s="6" t="str">
        <f t="shared" si="19"/>
        <v>TEXT</v>
      </c>
      <c r="U42" s="6" t="str">
        <f t="shared" si="20"/>
        <v/>
      </c>
      <c r="V42" s="6" t="str">
        <f t="shared" si="0"/>
        <v/>
      </c>
      <c r="W42" s="6" t="str">
        <f t="shared" si="1"/>
        <v>-- 施設タイプ</v>
      </c>
      <c r="X42" s="6"/>
      <c r="AF42" s="39"/>
      <c r="AG42" s="39"/>
      <c r="AH42" s="39"/>
      <c r="AK42" s="22" t="str">
        <f t="shared" si="14"/>
        <v>,facility_type</v>
      </c>
      <c r="AP42" s="22" t="str">
        <f t="shared" si="9"/>
        <v>,d.facility_type</v>
      </c>
      <c r="AU42" s="22" t="str">
        <f t="shared" si="10"/>
        <v>,d.facility_type</v>
      </c>
    </row>
    <row r="43" spans="1:47" s="22" customFormat="1">
      <c r="A43" s="6"/>
      <c r="B43" s="14">
        <f t="shared" si="3"/>
        <v>30</v>
      </c>
      <c r="C43" s="15" t="s">
        <v>456</v>
      </c>
      <c r="D43" s="15" t="s">
        <v>457</v>
      </c>
      <c r="E43" s="17"/>
      <c r="F43" s="16" t="s">
        <v>183</v>
      </c>
      <c r="G43" s="17">
        <v>8</v>
      </c>
      <c r="H43" s="17" t="str">
        <f t="shared" si="4"/>
        <v>text</v>
      </c>
      <c r="I43" s="17">
        <f t="shared" si="5"/>
        <v>25</v>
      </c>
      <c r="J43" s="18"/>
      <c r="K43" s="21"/>
      <c r="L43" s="19"/>
      <c r="M43" s="20" t="s">
        <v>425</v>
      </c>
      <c r="P43" s="6"/>
      <c r="Q43" s="6"/>
      <c r="R43" s="6"/>
      <c r="S43" s="6" t="str">
        <f t="shared" ref="S43:S45" si="21">IF(B43&lt;&gt;1,","&amp;D43,D43)</f>
        <v>,santei_start_ymd</v>
      </c>
      <c r="T43" s="6" t="str">
        <f t="shared" ref="T43:T45" si="22">UPPER(H43)</f>
        <v>TEXT</v>
      </c>
      <c r="U43" s="6" t="str">
        <f t="shared" ref="U43:U45" si="23">IF(K43&lt;&gt;"","default "&amp;IF(H43="text","'"&amp;K43&amp;"'",K43),"")</f>
        <v/>
      </c>
      <c r="V43" s="6" t="str">
        <f t="shared" si="0"/>
        <v/>
      </c>
      <c r="W43" s="6" t="str">
        <f t="shared" si="1"/>
        <v>-- 算定開始日</v>
      </c>
      <c r="X43" s="6"/>
      <c r="AF43" s="39"/>
      <c r="AG43" s="39"/>
      <c r="AH43" s="39"/>
      <c r="AK43" s="22" t="str">
        <f t="shared" si="14"/>
        <v>,santei_start_ymd</v>
      </c>
      <c r="AP43" s="22" t="str">
        <f t="shared" si="9"/>
        <v>,d.santei_start_ymd</v>
      </c>
      <c r="AU43" s="22" t="str">
        <f t="shared" si="10"/>
        <v>,d.santei_start_ymd</v>
      </c>
    </row>
    <row r="44" spans="1:47" s="22" customFormat="1">
      <c r="A44" s="6"/>
      <c r="B44" s="14">
        <f>ROW()-13</f>
        <v>31</v>
      </c>
      <c r="C44" s="25" t="s">
        <v>458</v>
      </c>
      <c r="D44" s="25" t="s">
        <v>459</v>
      </c>
      <c r="E44" s="16"/>
      <c r="F44" s="16" t="s">
        <v>183</v>
      </c>
      <c r="G44" s="16">
        <v>8</v>
      </c>
      <c r="H44" s="17" t="str">
        <f t="shared" si="4"/>
        <v>text</v>
      </c>
      <c r="I44" s="17">
        <f t="shared" si="5"/>
        <v>25</v>
      </c>
      <c r="J44" s="26"/>
      <c r="K44" s="27"/>
      <c r="L44" s="28"/>
      <c r="M44" s="29" t="s">
        <v>425</v>
      </c>
      <c r="P44" s="6"/>
      <c r="Q44" s="6"/>
      <c r="R44" s="6"/>
      <c r="S44" s="6" t="str">
        <f t="shared" si="21"/>
        <v>,santei_end_ymd</v>
      </c>
      <c r="T44" s="6" t="str">
        <f t="shared" si="22"/>
        <v>TEXT</v>
      </c>
      <c r="U44" s="6" t="str">
        <f t="shared" si="23"/>
        <v/>
      </c>
      <c r="V44" s="6" t="str">
        <f t="shared" si="0"/>
        <v/>
      </c>
      <c r="W44" s="6" t="str">
        <f t="shared" si="1"/>
        <v>-- 算定終了日</v>
      </c>
      <c r="X44" s="6"/>
      <c r="AF44" s="39"/>
      <c r="AG44" s="39"/>
      <c r="AH44" s="39"/>
      <c r="AK44" s="22" t="str">
        <f t="shared" si="14"/>
        <v>,santei_end_ymd</v>
      </c>
      <c r="AP44" s="22" t="str">
        <f t="shared" si="9"/>
        <v>,d.santei_end_ymd</v>
      </c>
      <c r="AU44" s="22" t="str">
        <f t="shared" si="10"/>
        <v>,d.santei_end_ymd</v>
      </c>
    </row>
    <row r="45" spans="1:47" s="22" customFormat="1">
      <c r="A45" s="6"/>
      <c r="B45" s="14">
        <f t="shared" si="3"/>
        <v>32</v>
      </c>
      <c r="C45" s="15" t="s">
        <v>460</v>
      </c>
      <c r="D45" s="15" t="s">
        <v>461</v>
      </c>
      <c r="E45" s="17"/>
      <c r="F45" s="16" t="s">
        <v>183</v>
      </c>
      <c r="G45" s="17">
        <v>8</v>
      </c>
      <c r="H45" s="17" t="str">
        <f t="shared" si="4"/>
        <v>text</v>
      </c>
      <c r="I45" s="17">
        <f t="shared" si="5"/>
        <v>25</v>
      </c>
      <c r="J45" s="18"/>
      <c r="K45" s="21"/>
      <c r="L45" s="19"/>
      <c r="M45" s="20" t="s">
        <v>425</v>
      </c>
      <c r="P45" s="6"/>
      <c r="Q45" s="6"/>
      <c r="R45" s="6"/>
      <c r="S45" s="6" t="str">
        <f t="shared" si="21"/>
        <v>,santei_kisan_ymd</v>
      </c>
      <c r="T45" s="6" t="str">
        <f t="shared" si="22"/>
        <v>TEXT</v>
      </c>
      <c r="U45" s="6" t="str">
        <f t="shared" si="23"/>
        <v/>
      </c>
      <c r="V45" s="6" t="str">
        <f t="shared" si="0"/>
        <v/>
      </c>
      <c r="W45" s="6" t="str">
        <f t="shared" si="1"/>
        <v>-- 算定起算日</v>
      </c>
      <c r="X45" s="6"/>
      <c r="AF45" s="39"/>
      <c r="AG45" s="39"/>
      <c r="AH45" s="39"/>
      <c r="AK45" s="22" t="str">
        <f t="shared" si="14"/>
        <v>,santei_kisan_ymd</v>
      </c>
      <c r="AP45" s="22" t="str">
        <f t="shared" si="9"/>
        <v>,d.santei_kisan_ymd</v>
      </c>
      <c r="AU45" s="22" t="str">
        <f t="shared" si="10"/>
        <v>,d.santei_kisan_ymd</v>
      </c>
    </row>
    <row r="46" spans="1:47" s="22" customFormat="1">
      <c r="A46" s="6"/>
      <c r="B46" s="14">
        <f>ROW()-13</f>
        <v>33</v>
      </c>
      <c r="C46" s="25" t="s">
        <v>462</v>
      </c>
      <c r="D46" s="25" t="s">
        <v>463</v>
      </c>
      <c r="E46" s="16"/>
      <c r="F46" s="16" t="s">
        <v>183</v>
      </c>
      <c r="G46" s="16">
        <v>14</v>
      </c>
      <c r="H46" s="17" t="str">
        <f t="shared" si="4"/>
        <v>text</v>
      </c>
      <c r="I46" s="17">
        <f t="shared" si="5"/>
        <v>43</v>
      </c>
      <c r="J46" s="26"/>
      <c r="K46" s="27"/>
      <c r="L46" s="28"/>
      <c r="M46" s="29"/>
      <c r="P46" s="6"/>
      <c r="Q46" s="6"/>
      <c r="R46" s="6"/>
      <c r="S46" s="6" t="str">
        <f t="shared" ref="S46" si="24">IF(B46&lt;&gt;1,","&amp;D46,D46)</f>
        <v>,bunrui_no</v>
      </c>
      <c r="T46" s="6" t="str">
        <f t="shared" ref="T46" si="25">UPPER(H46)</f>
        <v>TEXT</v>
      </c>
      <c r="U46" s="6" t="str">
        <f t="shared" ref="U46" si="26">IF(K46&lt;&gt;"","default "&amp;IF(H46="text","'"&amp;K46&amp;"'",K46),"")</f>
        <v/>
      </c>
      <c r="V46" s="6" t="str">
        <f t="shared" si="0"/>
        <v/>
      </c>
      <c r="W46" s="6" t="str">
        <f t="shared" si="1"/>
        <v>-- 分類番号</v>
      </c>
      <c r="X46" s="6"/>
      <c r="AF46" s="39"/>
      <c r="AG46" s="39"/>
      <c r="AH46" s="39"/>
      <c r="AK46" s="22" t="str">
        <f t="shared" si="14"/>
        <v>,bunrui_no</v>
      </c>
      <c r="AP46" s="22" t="str">
        <f t="shared" si="9"/>
        <v>,d.bunrui_no</v>
      </c>
      <c r="AU46" s="22" t="str">
        <f t="shared" si="10"/>
        <v>,d.bunrui_no</v>
      </c>
    </row>
    <row r="47" spans="1:47" s="22" customFormat="1" ht="18.75" customHeight="1" thickBot="1">
      <c r="A47" s="6"/>
      <c r="B47" s="30">
        <f>ROW()-13</f>
        <v>34</v>
      </c>
      <c r="C47" s="31" t="s">
        <v>464</v>
      </c>
      <c r="D47" s="31" t="s">
        <v>465</v>
      </c>
      <c r="E47" s="23"/>
      <c r="F47" s="23" t="s">
        <v>183</v>
      </c>
      <c r="G47" s="23">
        <v>8</v>
      </c>
      <c r="H47" s="23" t="str">
        <f t="shared" si="4"/>
        <v>text</v>
      </c>
      <c r="I47" s="23">
        <f t="shared" si="5"/>
        <v>25</v>
      </c>
      <c r="J47" s="32"/>
      <c r="K47" s="33"/>
      <c r="L47" s="34"/>
      <c r="M47" s="35" t="s">
        <v>466</v>
      </c>
      <c r="P47" s="6"/>
      <c r="Q47" s="6"/>
      <c r="R47" s="6"/>
      <c r="S47" s="6" t="str">
        <f t="shared" si="6"/>
        <v>,hospital_keisu</v>
      </c>
      <c r="T47" s="6" t="str">
        <f t="shared" si="7"/>
        <v>TEXT</v>
      </c>
      <c r="U47" s="6" t="str">
        <f t="shared" si="8"/>
        <v/>
      </c>
      <c r="V47" s="6" t="str">
        <f t="shared" ref="V47" si="27">IF(L47="○","NOT NULL","")</f>
        <v/>
      </c>
      <c r="W47" s="6" t="str">
        <f t="shared" ref="W47" si="28">"-- "&amp;C47</f>
        <v>-- 医療機関係数</v>
      </c>
      <c r="X47" s="6"/>
      <c r="AF47" s="39"/>
      <c r="AG47" s="39"/>
      <c r="AH47" s="39"/>
      <c r="AK47" s="22" t="str">
        <f t="shared" si="14"/>
        <v>,hospital_keisu</v>
      </c>
      <c r="AP47" s="22" t="str">
        <f t="shared" si="9"/>
        <v>,d.hospital_keisu</v>
      </c>
      <c r="AU47" s="22" t="str">
        <f t="shared" si="10"/>
        <v>,d.hospital_keisu</v>
      </c>
    </row>
    <row r="48" spans="1:47">
      <c r="P48" s="22"/>
      <c r="R48" s="6" t="s">
        <v>175</v>
      </c>
      <c r="Y48" s="22"/>
      <c r="Z48" s="22"/>
      <c r="AA48" s="22"/>
      <c r="AB48" s="22"/>
      <c r="AJ48" s="6" t="s">
        <v>476</v>
      </c>
      <c r="AO48" s="6" t="s">
        <v>476</v>
      </c>
      <c r="AT48" s="6" t="s">
        <v>476</v>
      </c>
    </row>
    <row r="49" spans="1:47" ht="16.8" customHeight="1">
      <c r="A49" s="22"/>
      <c r="P49" s="22"/>
      <c r="Y49" s="22"/>
      <c r="Z49" s="22"/>
      <c r="AA49" s="22"/>
      <c r="AB49" s="22"/>
      <c r="AK49" s="6" t="str">
        <f>AK$11&amp;"."&amp;SUBSTITUTE($D$8,"merge","dwh")</f>
        <v>milscm2.dwh_dpc_dn</v>
      </c>
      <c r="AP49" s="6" t="str">
        <f>"(select * from "&amp;$AP$11&amp;"."&amp;SUBSTITUTE($D$8,"merge","dwh")&amp;" where facility_id = '%(facility_id)s') d "</f>
        <v xml:space="preserve">(select * from milscm22.dwh_dpc_dn where facility_id = '%(facility_id)s') d </v>
      </c>
      <c r="AU49" s="6" t="str">
        <f>"(select * from "&amp;$AU$11&amp;"."&amp;SUBSTITUTE($D$8,"merge","dwh")&amp;" where facility_id = '%(facility_id)s') d "</f>
        <v xml:space="preserve">(select * from milscm12.dwh_dpc_dn where facility_id = '%(facility_id)s') d </v>
      </c>
    </row>
    <row r="50" spans="1:47">
      <c r="P50" s="22"/>
      <c r="Y50" s="22"/>
      <c r="Z50" s="22"/>
      <c r="AA50" s="22"/>
      <c r="AB50" s="22"/>
      <c r="AJ50" s="6" t="s">
        <v>2006</v>
      </c>
      <c r="AO50" s="6" t="s">
        <v>2006</v>
      </c>
      <c r="AT50" s="6" t="s">
        <v>2006</v>
      </c>
    </row>
    <row r="51" spans="1:47">
      <c r="P51" s="22"/>
      <c r="Y51" s="22"/>
      <c r="Z51" s="22"/>
      <c r="AA51" s="22"/>
      <c r="AB51" s="22"/>
      <c r="AI51" s="6" t="s">
        <v>138</v>
      </c>
      <c r="AK51" s="6" t="str">
        <f>$AI51&amp;" = '%(facility_id)s'"</f>
        <v>facility_id = '%(facility_id)s'</v>
      </c>
      <c r="AP51" s="6" t="str">
        <f>"not exists ( select 1 from (select * from "&amp;"milscm4."&amp;$D$8&amp;" where facility_id = '%(facility_id)s') m where"</f>
        <v>not exists ( select 1 from (select * from milscm4.merge_dpc_dn where facility_id = '%(facility_id)s') m where</v>
      </c>
      <c r="AU51" s="6" t="str">
        <f>"not exists ( select 1 from (select * from "&amp;"milscm4."&amp;$D$8&amp;" where facility_id = '%(facility_id)s') m where"</f>
        <v>not exists ( select 1 from (select * from milscm4.merge_dpc_dn where facility_id = '%(facility_id)s') m where</v>
      </c>
    </row>
    <row r="52" spans="1:47">
      <c r="AJ52" s="6" t="s">
        <v>2007</v>
      </c>
      <c r="AN52" s="6" t="s">
        <v>138</v>
      </c>
      <c r="AP52" s="6" t="str">
        <f>"d."&amp;AN52&amp;" = m."&amp;AN52</f>
        <v>d.facility_id = m.facility_id</v>
      </c>
      <c r="AS52" s="6" t="s">
        <v>138</v>
      </c>
      <c r="AU52" s="6" t="str">
        <f>"d."&amp;AS52&amp;" = m."&amp;AS52</f>
        <v>d.facility_id = m.facility_id</v>
      </c>
    </row>
    <row r="53" spans="1:47">
      <c r="AN53" s="6" t="s">
        <v>2021</v>
      </c>
      <c r="AP53" s="6" t="str">
        <f>"and d."&amp;AN53&amp;" = m."&amp;AN53</f>
        <v>and d.shinryo_ym = m.shinryo_ym</v>
      </c>
      <c r="AS53" s="6" t="s">
        <v>2021</v>
      </c>
      <c r="AU53" s="6" t="str">
        <f>"and d."&amp;AS53&amp;" = m."&amp;AS53</f>
        <v>and d.shinryo_ym = m.shinryo_ym</v>
      </c>
    </row>
    <row r="54" spans="1:47">
      <c r="AP54" s="6" t="str">
        <f>")"</f>
        <v>)</v>
      </c>
      <c r="AU54" s="6" t="str">
        <f>")"</f>
        <v>)</v>
      </c>
    </row>
    <row r="55" spans="1:47">
      <c r="AO55" s="6" t="s">
        <v>2007</v>
      </c>
      <c r="AT55" s="6" t="s">
        <v>2007</v>
      </c>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B8:C8"/>
    <mergeCell ref="D8:M8"/>
    <mergeCell ref="B9:C9"/>
    <mergeCell ref="D9:M9"/>
    <mergeCell ref="B12:B13"/>
    <mergeCell ref="C12:C13"/>
    <mergeCell ref="D12:D13"/>
    <mergeCell ref="E12:E13"/>
    <mergeCell ref="F12:G12"/>
    <mergeCell ref="H12:I12"/>
    <mergeCell ref="AF12:AH13"/>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4"/>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milscm4.merge_mml_sm_in_patient</v>
      </c>
    </row>
    <row r="3" spans="1:42" ht="18" thickBot="1">
      <c r="B3" s="9"/>
      <c r="C3" s="9"/>
      <c r="D3" s="9"/>
      <c r="E3" s="9"/>
      <c r="F3" s="9"/>
      <c r="G3" s="9"/>
      <c r="H3" s="9"/>
      <c r="I3" s="9"/>
      <c r="J3" s="9"/>
      <c r="K3" s="9"/>
      <c r="L3" s="9"/>
      <c r="M3" s="10"/>
      <c r="N3" s="9"/>
      <c r="Q3" s="6" t="str">
        <f>"ADD CONSTRAINT "&amp;D$8&amp;"_pkey"</f>
        <v>ADD CONSTRAINT merge_mml_sm_in_patient_pkey</v>
      </c>
    </row>
    <row r="4" spans="1:42">
      <c r="B4" s="177" t="s">
        <v>133</v>
      </c>
      <c r="C4" s="178"/>
      <c r="D4" s="179" t="str">
        <f>VLOOKUP(D7,エンティティ一覧!A1:'エンティティ一覧'!AQ10060,13,FALSE)</f>
        <v>ENT_C4_25</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2">
      <c r="B7" s="161" t="s">
        <v>114</v>
      </c>
      <c r="C7" s="162"/>
      <c r="D7" s="163" t="s">
        <v>1829</v>
      </c>
      <c r="E7" s="164"/>
      <c r="F7" s="164"/>
      <c r="G7" s="164"/>
      <c r="H7" s="164"/>
      <c r="I7" s="164"/>
      <c r="J7" s="164"/>
      <c r="K7" s="164"/>
      <c r="L7" s="164"/>
      <c r="M7" s="165"/>
      <c r="T7" s="6" t="s">
        <v>1871</v>
      </c>
    </row>
    <row r="8" spans="1:42">
      <c r="B8" s="161" t="s">
        <v>115</v>
      </c>
      <c r="C8" s="162"/>
      <c r="D8" s="163" t="s">
        <v>1830</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二次利用DBの臨床サマリーモジュール_入院レコードテーブルについて、バックアップスキーマを含めて結合する。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milscm4.merge_mml_sm_in_patient OWNER TO pgappl11;</v>
      </c>
    </row>
    <row r="10" spans="1:42">
      <c r="B10" s="11"/>
      <c r="C10" s="11"/>
      <c r="D10" s="9"/>
      <c r="E10" s="9"/>
      <c r="F10" s="9"/>
      <c r="G10" s="9"/>
      <c r="H10" s="9"/>
      <c r="I10" s="9"/>
      <c r="J10" s="9"/>
      <c r="K10" s="9"/>
      <c r="L10" s="9"/>
      <c r="M10" s="10"/>
      <c r="N10" s="9"/>
      <c r="P10" s="6" t="str">
        <f>"GRANT ALL ON TABLE milscm4."&amp;D$8&amp;" TO pgappl11;"</f>
        <v>GRANT ALL ON TABLE milscm4.merge_mml_sm_in_patient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milscm4.merge_mml_sm_in_patient</v>
      </c>
      <c r="AF12" s="156" t="s">
        <v>480</v>
      </c>
      <c r="AG12" s="156"/>
      <c r="AH12" s="156"/>
      <c r="AJ12" s="6" t="str">
        <f>"INSERT INTO milscm4."&amp;$D$8</f>
        <v>INSERT INTO milscm4.merge_mml_sm_in_patient</v>
      </c>
      <c r="AO12" s="6" t="str">
        <f>"INSERT INTO milscm4."&amp;$D$8</f>
        <v>INSERT INTO milscm4.merge_mml_sm_in_patient</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0" si="0">IF(L14="○","NOT NULL","")</f>
        <v>NOT NULL</v>
      </c>
      <c r="W14" s="6" t="str">
        <f t="shared" ref="W14:W30" si="1">"-- "&amp;C14</f>
        <v>-- 取込年月</v>
      </c>
      <c r="X14" s="6"/>
      <c r="AF14" s="52"/>
      <c r="AG14" s="52"/>
      <c r="AH14" s="52"/>
      <c r="AK14" s="22" t="str">
        <f t="shared" ref="AK14:AK28" si="2">IF(CHOOSE(MATCH(AK$11,$AF$11:$AH$11,0),$AF14,$AG14,$AH14)="〇",IF($B14&lt;&gt;1,",Null","Null"),IF($B14&lt;&gt;1,","&amp;$D14,$D14))</f>
        <v>torikomi_ym</v>
      </c>
      <c r="AP14" s="22" t="str">
        <f t="shared" ref="AP14:AP30" si="3">IF(CHOOSE(MATCH(AP$11,$AF$11:$AH$11,0),$AF14,$AG14,$AH14)="〇",IF($B14&lt;&gt;1,",Null","Null"),IF($B14&lt;&gt;1,","&amp;"d."&amp;$D14,"d."&amp;$D14))</f>
        <v>d.torikomi_ym</v>
      </c>
    </row>
    <row r="15" spans="1:42" s="22" customFormat="1">
      <c r="A15" s="6"/>
      <c r="B15" s="14">
        <f t="shared" ref="B15:B28" si="4">ROW()-13</f>
        <v>2</v>
      </c>
      <c r="C15" s="15" t="s">
        <v>162</v>
      </c>
      <c r="D15" s="15" t="s">
        <v>136</v>
      </c>
      <c r="E15" s="17"/>
      <c r="F15" s="16" t="s">
        <v>129</v>
      </c>
      <c r="G15" s="17">
        <v>10</v>
      </c>
      <c r="H15" s="17" t="str">
        <f t="shared" ref="H15:H30" si="5">IF(F15="フラグ","boolean",IF(F15="文字列","text",IF(F15="整数","integer",IF(F15="実数","numeric",""))))</f>
        <v>integer</v>
      </c>
      <c r="I15" s="17">
        <f t="shared" ref="I15:I30" si="6">IF(H15="boolean",1,IF(H15="text",IF(G15&lt;=126,1+(G15*3),4+(G15*3)),IF(H15="integer",4,IF(H15="numeric",3+CEILING(G15/4*2,2),0))))</f>
        <v>4</v>
      </c>
      <c r="J15" s="18"/>
      <c r="K15" s="21"/>
      <c r="L15" s="19"/>
      <c r="M15" s="20" t="s">
        <v>1127</v>
      </c>
      <c r="P15" s="6"/>
      <c r="Q15" s="6"/>
      <c r="R15" s="6"/>
      <c r="S15" s="6" t="str">
        <f t="shared" ref="S15:S30" si="7">IF(B15&lt;&gt;1,","&amp;D15,D15)</f>
        <v>,mil_karute_id</v>
      </c>
      <c r="T15" s="6" t="str">
        <f t="shared" ref="T15:T30" si="8">UPPER(H15)</f>
        <v>INTEGER</v>
      </c>
      <c r="U15" s="6" t="str">
        <f t="shared" ref="U15:U30" si="9">IF(K15&lt;&gt;"","default "&amp;IF(H15="text","'"&amp;K15&amp;"'",K15),"")</f>
        <v/>
      </c>
      <c r="V15" s="6" t="str">
        <f t="shared" si="0"/>
        <v/>
      </c>
      <c r="W15" s="6" t="str">
        <f t="shared" si="1"/>
        <v>-- 千年カルテID</v>
      </c>
      <c r="X15" s="6"/>
      <c r="AF15" s="52"/>
      <c r="AG15" s="52"/>
      <c r="AH15" s="52"/>
      <c r="AK15" s="22" t="str">
        <f t="shared" si="2"/>
        <v>,mil_karute_id</v>
      </c>
      <c r="AP15" s="22" t="str">
        <f t="shared" si="3"/>
        <v>,d.mil_karute_id</v>
      </c>
    </row>
    <row r="16" spans="1:42" s="22" customFormat="1" ht="87">
      <c r="A16" s="6"/>
      <c r="B16" s="14">
        <f t="shared" si="4"/>
        <v>3</v>
      </c>
      <c r="C16" s="25" t="s">
        <v>161</v>
      </c>
      <c r="D16" s="25" t="s">
        <v>138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52"/>
      <c r="AG16" s="52"/>
      <c r="AH16" s="52"/>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52"/>
      <c r="AG17" s="52"/>
      <c r="AH17" s="52"/>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52"/>
      <c r="AG18" s="52"/>
      <c r="AH18" s="52"/>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52"/>
      <c r="AG19" s="52"/>
      <c r="AH19" s="52"/>
      <c r="AK19" s="22" t="str">
        <f t="shared" ref="AK19:AK21"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52"/>
      <c r="AG20" s="52"/>
      <c r="AH20" s="52"/>
      <c r="AK20" s="22" t="str">
        <f t="shared" si="10"/>
        <v>,uid</v>
      </c>
      <c r="AP20" s="22" t="str">
        <f t="shared" si="3"/>
        <v>,d.uid</v>
      </c>
    </row>
    <row r="21" spans="1:42" s="22" customFormat="1">
      <c r="A21" s="6"/>
      <c r="B21" s="14">
        <f t="shared" si="4"/>
        <v>8</v>
      </c>
      <c r="C21" s="15" t="s">
        <v>1787</v>
      </c>
      <c r="D21" s="15" t="s">
        <v>1827</v>
      </c>
      <c r="E21" s="17" t="s">
        <v>137</v>
      </c>
      <c r="F21" s="16" t="s">
        <v>129</v>
      </c>
      <c r="G21" s="17">
        <v>10</v>
      </c>
      <c r="H21" s="17" t="str">
        <f t="shared" si="5"/>
        <v>integer</v>
      </c>
      <c r="I21" s="17">
        <f t="shared" si="6"/>
        <v>4</v>
      </c>
      <c r="J21" s="18"/>
      <c r="K21" s="21"/>
      <c r="L21" s="19" t="s">
        <v>137</v>
      </c>
      <c r="M21" s="20" t="s">
        <v>1813</v>
      </c>
      <c r="P21" s="6"/>
      <c r="Q21" s="6"/>
      <c r="R21" s="6"/>
      <c r="S21" s="6" t="str">
        <f t="shared" si="7"/>
        <v>,summary_seq</v>
      </c>
      <c r="T21" s="6" t="str">
        <f t="shared" si="8"/>
        <v>INTEGER</v>
      </c>
      <c r="U21" s="6" t="str">
        <f t="shared" si="9"/>
        <v/>
      </c>
      <c r="V21" s="6" t="str">
        <f t="shared" si="0"/>
        <v>NOT NULL</v>
      </c>
      <c r="W21" s="6" t="str">
        <f t="shared" si="1"/>
        <v>-- 臨床サマリーSEQ</v>
      </c>
      <c r="X21" s="6"/>
      <c r="AF21" s="52"/>
      <c r="AG21" s="52"/>
      <c r="AH21" s="52"/>
      <c r="AK21" s="22" t="str">
        <f t="shared" si="10"/>
        <v>,summary_seq</v>
      </c>
      <c r="AP21" s="22" t="str">
        <f t="shared" si="3"/>
        <v>,d.summary_seq</v>
      </c>
    </row>
    <row r="22" spans="1:42" s="22" customFormat="1">
      <c r="A22" s="6"/>
      <c r="B22" s="14">
        <f t="shared" si="4"/>
        <v>9</v>
      </c>
      <c r="C22" s="25" t="s">
        <v>1831</v>
      </c>
      <c r="D22" s="25" t="s">
        <v>1854</v>
      </c>
      <c r="E22" s="16" t="s">
        <v>137</v>
      </c>
      <c r="F22" s="16" t="s">
        <v>129</v>
      </c>
      <c r="G22" s="16">
        <v>10</v>
      </c>
      <c r="H22" s="17" t="str">
        <f t="shared" si="5"/>
        <v>integer</v>
      </c>
      <c r="I22" s="17">
        <f t="shared" si="6"/>
        <v>4</v>
      </c>
      <c r="J22" s="26"/>
      <c r="K22" s="27"/>
      <c r="L22" s="28" t="s">
        <v>137</v>
      </c>
      <c r="M22" s="29" t="s">
        <v>1845</v>
      </c>
      <c r="P22" s="6"/>
      <c r="Q22" s="6"/>
      <c r="R22" s="6"/>
      <c r="S22" s="6" t="str">
        <f t="shared" si="7"/>
        <v>,nyuin_seq</v>
      </c>
      <c r="T22" s="6" t="str">
        <f t="shared" si="8"/>
        <v>INTEGER</v>
      </c>
      <c r="U22" s="6" t="str">
        <f t="shared" si="9"/>
        <v/>
      </c>
      <c r="V22" s="6" t="str">
        <f t="shared" si="0"/>
        <v>NOT NULL</v>
      </c>
      <c r="W22" s="6" t="str">
        <f t="shared" si="1"/>
        <v>-- 個々の入院歴SEQ</v>
      </c>
      <c r="X22" s="6"/>
      <c r="AF22" s="52"/>
      <c r="AG22" s="52"/>
      <c r="AH22" s="52"/>
      <c r="AK22" s="22" t="str">
        <f t="shared" si="2"/>
        <v>,nyuin_seq</v>
      </c>
      <c r="AP22" s="22" t="str">
        <f t="shared" si="3"/>
        <v>,d.nyuin_seq</v>
      </c>
    </row>
    <row r="23" spans="1:42" s="22" customFormat="1" ht="34.799999999999997">
      <c r="A23" s="6"/>
      <c r="B23" s="14">
        <f t="shared" si="4"/>
        <v>10</v>
      </c>
      <c r="C23" s="15" t="s">
        <v>1832</v>
      </c>
      <c r="D23" s="15" t="s">
        <v>141</v>
      </c>
      <c r="E23" s="17"/>
      <c r="F23" s="16" t="s">
        <v>183</v>
      </c>
      <c r="G23" s="17">
        <v>8</v>
      </c>
      <c r="H23" s="17" t="str">
        <f t="shared" si="5"/>
        <v>text</v>
      </c>
      <c r="I23" s="17">
        <f t="shared" si="6"/>
        <v>25</v>
      </c>
      <c r="J23" s="18"/>
      <c r="K23" s="21"/>
      <c r="L23" s="19"/>
      <c r="M23" s="20" t="s">
        <v>1846</v>
      </c>
      <c r="P23" s="6"/>
      <c r="Q23" s="6"/>
      <c r="R23" s="6"/>
      <c r="S23" s="6" t="str">
        <f t="shared" si="7"/>
        <v>,nyuin_ymd</v>
      </c>
      <c r="T23" s="6" t="str">
        <f t="shared" si="8"/>
        <v>TEXT</v>
      </c>
      <c r="U23" s="6" t="str">
        <f t="shared" si="9"/>
        <v/>
      </c>
      <c r="V23" s="6" t="str">
        <f t="shared" si="0"/>
        <v/>
      </c>
      <c r="W23" s="6" t="str">
        <f t="shared" si="1"/>
        <v>-- 入院（転入）日</v>
      </c>
      <c r="X23" s="6"/>
      <c r="AF23" s="52"/>
      <c r="AG23" s="52"/>
      <c r="AH23" s="52"/>
      <c r="AK23" s="22" t="str">
        <f t="shared" si="2"/>
        <v>,nyuin_ymd</v>
      </c>
      <c r="AP23" s="22" t="str">
        <f t="shared" si="3"/>
        <v>,d.nyuin_ymd</v>
      </c>
    </row>
    <row r="24" spans="1:42" s="22" customFormat="1" ht="34.799999999999997">
      <c r="A24" s="6"/>
      <c r="B24" s="14">
        <f>ROW()-13</f>
        <v>11</v>
      </c>
      <c r="C24" s="25" t="s">
        <v>1833</v>
      </c>
      <c r="D24" s="25" t="s">
        <v>1834</v>
      </c>
      <c r="E24" s="16"/>
      <c r="F24" s="16" t="s">
        <v>183</v>
      </c>
      <c r="G24" s="16">
        <v>100</v>
      </c>
      <c r="H24" s="17" t="str">
        <f t="shared" si="5"/>
        <v>text</v>
      </c>
      <c r="I24" s="17">
        <f t="shared" si="6"/>
        <v>301</v>
      </c>
      <c r="J24" s="26"/>
      <c r="K24" s="27"/>
      <c r="L24" s="28"/>
      <c r="M24" s="29" t="s">
        <v>1847</v>
      </c>
      <c r="P24" s="6"/>
      <c r="Q24" s="6"/>
      <c r="R24" s="6"/>
      <c r="S24" s="6" t="str">
        <f t="shared" si="7"/>
        <v>,nyuin_state</v>
      </c>
      <c r="T24" s="6" t="str">
        <f t="shared" si="8"/>
        <v>TEXT</v>
      </c>
      <c r="U24" s="6" t="str">
        <f t="shared" si="9"/>
        <v/>
      </c>
      <c r="V24" s="6" t="str">
        <f t="shared" si="0"/>
        <v/>
      </c>
      <c r="W24" s="6" t="str">
        <f t="shared" si="1"/>
        <v>-- 入院時状態</v>
      </c>
      <c r="X24" s="6"/>
      <c r="AF24" s="52"/>
      <c r="AG24" s="52"/>
      <c r="AH24" s="52"/>
      <c r="AK24" s="22" t="str">
        <f>IF(CHOOSE(MATCH(AK$11,$AF$11:$AH$11,0),$AF24,$AG24,$AH24)="〇",IF($B24&lt;&gt;1,",Null","Null"),IF($B24&lt;&gt;1,","&amp;$D24,$D24))</f>
        <v>,nyuin_state</v>
      </c>
      <c r="AP24" s="22" t="str">
        <f t="shared" si="3"/>
        <v>,d.nyuin_state</v>
      </c>
    </row>
    <row r="25" spans="1:42" s="22" customFormat="1" ht="52.2">
      <c r="A25" s="6"/>
      <c r="B25" s="14">
        <f t="shared" si="4"/>
        <v>12</v>
      </c>
      <c r="C25" s="15" t="s">
        <v>1835</v>
      </c>
      <c r="D25" s="15" t="s">
        <v>1836</v>
      </c>
      <c r="E25" s="17"/>
      <c r="F25" s="16" t="s">
        <v>183</v>
      </c>
      <c r="G25" s="17">
        <v>5</v>
      </c>
      <c r="H25" s="17" t="str">
        <f t="shared" si="5"/>
        <v>text</v>
      </c>
      <c r="I25" s="17">
        <f t="shared" si="6"/>
        <v>16</v>
      </c>
      <c r="J25" s="18"/>
      <c r="K25" s="21"/>
      <c r="L25" s="19"/>
      <c r="M25" s="20" t="s">
        <v>1848</v>
      </c>
      <c r="P25" s="6"/>
      <c r="Q25" s="6"/>
      <c r="R25" s="6"/>
      <c r="S25" s="6" t="str">
        <f t="shared" si="7"/>
        <v>,emergency_nyuin_flag</v>
      </c>
      <c r="T25" s="6" t="str">
        <f t="shared" si="8"/>
        <v>TEXT</v>
      </c>
      <c r="U25" s="6" t="str">
        <f t="shared" si="9"/>
        <v/>
      </c>
      <c r="V25" s="6" t="str">
        <f t="shared" si="0"/>
        <v/>
      </c>
      <c r="W25" s="6" t="str">
        <f t="shared" si="1"/>
        <v>-- 緊急入院フラグ</v>
      </c>
      <c r="X25" s="6"/>
      <c r="AF25" s="52"/>
      <c r="AG25" s="52"/>
      <c r="AH25" s="52"/>
      <c r="AK25" s="22" t="str">
        <f t="shared" ref="AK25:AK26" si="11">IF(CHOOSE(MATCH(AK$11,$AF$11:$AH$11,0),$AF25,$AG25,$AH25)="〇",IF($B25&lt;&gt;1,",Null","Null"),IF($B25&lt;&gt;1,","&amp;$D25,$D25))</f>
        <v>,emergency_nyuin_flag</v>
      </c>
      <c r="AP25" s="22" t="str">
        <f t="shared" si="3"/>
        <v>,d.emergency_nyuin_flag</v>
      </c>
    </row>
    <row r="26" spans="1:42" s="22" customFormat="1" ht="87">
      <c r="A26" s="6"/>
      <c r="B26" s="14">
        <f t="shared" si="4"/>
        <v>13</v>
      </c>
      <c r="C26" s="15" t="s">
        <v>1837</v>
      </c>
      <c r="D26" s="15" t="s">
        <v>1838</v>
      </c>
      <c r="E26" s="17"/>
      <c r="F26" s="16" t="s">
        <v>183</v>
      </c>
      <c r="G26" s="17">
        <v>40</v>
      </c>
      <c r="H26" s="17" t="str">
        <f t="shared" si="5"/>
        <v>text</v>
      </c>
      <c r="I26" s="17">
        <f t="shared" si="6"/>
        <v>121</v>
      </c>
      <c r="J26" s="18"/>
      <c r="K26" s="21"/>
      <c r="L26" s="19"/>
      <c r="M26" s="20" t="s">
        <v>1849</v>
      </c>
      <c r="P26" s="6"/>
      <c r="Q26" s="6"/>
      <c r="R26" s="6"/>
      <c r="S26" s="6" t="str">
        <f t="shared" si="7"/>
        <v>,shokai_moto_facility</v>
      </c>
      <c r="T26" s="6" t="str">
        <f t="shared" si="8"/>
        <v>TEXT</v>
      </c>
      <c r="U26" s="6" t="str">
        <f t="shared" si="9"/>
        <v/>
      </c>
      <c r="V26" s="6" t="str">
        <f t="shared" si="0"/>
        <v/>
      </c>
      <c r="W26" s="6" t="str">
        <f t="shared" si="1"/>
        <v>-- 紹介元施設</v>
      </c>
      <c r="X26" s="6"/>
      <c r="AF26" s="52"/>
      <c r="AG26" s="52"/>
      <c r="AH26" s="52"/>
      <c r="AK26" s="22" t="str">
        <f t="shared" si="11"/>
        <v>,shokai_moto_facility</v>
      </c>
      <c r="AP26" s="22" t="str">
        <f t="shared" si="3"/>
        <v>,d.shokai_moto_facility</v>
      </c>
    </row>
    <row r="27" spans="1:42" s="22" customFormat="1" ht="34.799999999999997">
      <c r="A27" s="6"/>
      <c r="B27" s="14">
        <f t="shared" si="4"/>
        <v>14</v>
      </c>
      <c r="C27" s="25" t="s">
        <v>1839</v>
      </c>
      <c r="D27" s="25" t="s">
        <v>140</v>
      </c>
      <c r="E27" s="16"/>
      <c r="F27" s="16" t="s">
        <v>183</v>
      </c>
      <c r="G27" s="16">
        <v>8</v>
      </c>
      <c r="H27" s="17" t="str">
        <f t="shared" si="5"/>
        <v>text</v>
      </c>
      <c r="I27" s="17">
        <f t="shared" si="6"/>
        <v>25</v>
      </c>
      <c r="J27" s="26"/>
      <c r="K27" s="27"/>
      <c r="L27" s="28"/>
      <c r="M27" s="29" t="s">
        <v>1850</v>
      </c>
      <c r="P27" s="6"/>
      <c r="Q27" s="6"/>
      <c r="R27" s="6"/>
      <c r="S27" s="6" t="str">
        <f t="shared" si="7"/>
        <v>,taiin_ymd</v>
      </c>
      <c r="T27" s="6" t="str">
        <f t="shared" si="8"/>
        <v>TEXT</v>
      </c>
      <c r="U27" s="6" t="str">
        <f t="shared" si="9"/>
        <v/>
      </c>
      <c r="V27" s="6" t="str">
        <f t="shared" si="0"/>
        <v/>
      </c>
      <c r="W27" s="6" t="str">
        <f t="shared" si="1"/>
        <v>-- 退院（転出）日</v>
      </c>
      <c r="X27" s="6"/>
      <c r="AF27" s="52"/>
      <c r="AG27" s="52"/>
      <c r="AH27" s="52"/>
      <c r="AK27" s="22" t="str">
        <f t="shared" si="2"/>
        <v>,taiin_ymd</v>
      </c>
      <c r="AP27" s="22" t="str">
        <f t="shared" si="3"/>
        <v>,d.taiin_ymd</v>
      </c>
    </row>
    <row r="28" spans="1:42" s="22" customFormat="1" ht="34.799999999999997">
      <c r="A28" s="6"/>
      <c r="B28" s="14">
        <f t="shared" si="4"/>
        <v>15</v>
      </c>
      <c r="C28" s="15" t="s">
        <v>1840</v>
      </c>
      <c r="D28" s="15" t="s">
        <v>1841</v>
      </c>
      <c r="E28" s="17"/>
      <c r="F28" s="16" t="s">
        <v>183</v>
      </c>
      <c r="G28" s="17">
        <v>100</v>
      </c>
      <c r="H28" s="17" t="str">
        <f t="shared" si="5"/>
        <v>text</v>
      </c>
      <c r="I28" s="17">
        <f t="shared" si="6"/>
        <v>301</v>
      </c>
      <c r="J28" s="18"/>
      <c r="K28" s="21"/>
      <c r="L28" s="19"/>
      <c r="M28" s="20" t="s">
        <v>1851</v>
      </c>
      <c r="P28" s="6"/>
      <c r="Q28" s="6"/>
      <c r="R28" s="6"/>
      <c r="S28" s="6" t="str">
        <f t="shared" si="7"/>
        <v>,taiin_state</v>
      </c>
      <c r="T28" s="6" t="str">
        <f t="shared" si="8"/>
        <v>TEXT</v>
      </c>
      <c r="U28" s="6" t="str">
        <f t="shared" si="9"/>
        <v/>
      </c>
      <c r="V28" s="6" t="str">
        <f t="shared" si="0"/>
        <v/>
      </c>
      <c r="W28" s="6" t="str">
        <f t="shared" si="1"/>
        <v>-- 退院時状態</v>
      </c>
      <c r="X28" s="6"/>
      <c r="AF28" s="52"/>
      <c r="AG28" s="52"/>
      <c r="AH28" s="52"/>
      <c r="AK28" s="22" t="str">
        <f t="shared" si="2"/>
        <v>,taiin_state</v>
      </c>
      <c r="AP28" s="22" t="str">
        <f t="shared" si="3"/>
        <v>,d.taiin_state</v>
      </c>
    </row>
    <row r="29" spans="1:42" s="22" customFormat="1" ht="52.2">
      <c r="A29" s="6"/>
      <c r="B29" s="14">
        <f>ROW()-13</f>
        <v>16</v>
      </c>
      <c r="C29" s="25" t="s">
        <v>578</v>
      </c>
      <c r="D29" s="25" t="s">
        <v>1842</v>
      </c>
      <c r="E29" s="16"/>
      <c r="F29" s="16" t="s">
        <v>183</v>
      </c>
      <c r="G29" s="16">
        <v>15</v>
      </c>
      <c r="H29" s="17" t="str">
        <f t="shared" si="5"/>
        <v>text</v>
      </c>
      <c r="I29" s="17">
        <f t="shared" si="6"/>
        <v>46</v>
      </c>
      <c r="J29" s="26"/>
      <c r="K29" s="27"/>
      <c r="L29" s="28"/>
      <c r="M29" s="29" t="s">
        <v>1852</v>
      </c>
      <c r="P29" s="6"/>
      <c r="Q29" s="6"/>
      <c r="R29" s="6"/>
      <c r="S29" s="6" t="str">
        <f t="shared" si="7"/>
        <v>,taiin_tenki</v>
      </c>
      <c r="T29" s="6" t="str">
        <f t="shared" si="8"/>
        <v>TEXT</v>
      </c>
      <c r="U29" s="6" t="str">
        <f t="shared" si="9"/>
        <v/>
      </c>
      <c r="V29" s="6" t="str">
        <f t="shared" si="0"/>
        <v/>
      </c>
      <c r="W29" s="6" t="str">
        <f t="shared" si="1"/>
        <v>-- 退院時転帰</v>
      </c>
      <c r="X29" s="6"/>
      <c r="AF29" s="52"/>
      <c r="AG29" s="52"/>
      <c r="AH29" s="52"/>
      <c r="AK29" s="22" t="str">
        <f>IF(CHOOSE(MATCH(AK$11,$AF$11:$AH$11,0),$AF29,$AG29,$AH29)="〇",IF($B29&lt;&gt;1,",Null","Null"),IF($B29&lt;&gt;1,","&amp;$D29,$D29))</f>
        <v>,taiin_tenki</v>
      </c>
      <c r="AP29" s="22" t="str">
        <f t="shared" si="3"/>
        <v>,d.taiin_tenki</v>
      </c>
    </row>
    <row r="30" spans="1:42" s="22" customFormat="1" ht="87.6" thickBot="1">
      <c r="A30" s="6"/>
      <c r="B30" s="30">
        <f>ROW()-13</f>
        <v>17</v>
      </c>
      <c r="C30" s="31" t="s">
        <v>1843</v>
      </c>
      <c r="D30" s="31" t="s">
        <v>1844</v>
      </c>
      <c r="E30" s="23"/>
      <c r="F30" s="23" t="s">
        <v>183</v>
      </c>
      <c r="G30" s="23">
        <v>40</v>
      </c>
      <c r="H30" s="23" t="str">
        <f t="shared" si="5"/>
        <v>text</v>
      </c>
      <c r="I30" s="23">
        <f t="shared" si="6"/>
        <v>121</v>
      </c>
      <c r="J30" s="32"/>
      <c r="K30" s="33"/>
      <c r="L30" s="34"/>
      <c r="M30" s="35" t="s">
        <v>1853</v>
      </c>
      <c r="P30" s="6"/>
      <c r="Q30" s="6"/>
      <c r="R30" s="6"/>
      <c r="S30" s="6" t="str">
        <f t="shared" si="7"/>
        <v>,shokai_saki_facility</v>
      </c>
      <c r="T30" s="6" t="str">
        <f t="shared" si="8"/>
        <v>TEXT</v>
      </c>
      <c r="U30" s="6" t="str">
        <f t="shared" si="9"/>
        <v/>
      </c>
      <c r="V30" s="6" t="str">
        <f t="shared" si="0"/>
        <v/>
      </c>
      <c r="W30" s="6" t="str">
        <f t="shared" si="1"/>
        <v>-- 紹介先施設</v>
      </c>
      <c r="X30" s="6"/>
      <c r="AF30" s="52"/>
      <c r="AG30" s="52"/>
      <c r="AH30" s="52"/>
      <c r="AK30" s="22" t="str">
        <f t="shared" ref="AK30" si="12">IF(CHOOSE(MATCH(AK$11,$AF$11:$AH$11,0),$AF30,$AG30,$AH30)="〇",IF($B30&lt;&gt;1,",Null","Null"),IF($B30&lt;&gt;1,","&amp;$D30,$D30))</f>
        <v>,shokai_saki_facility</v>
      </c>
      <c r="AP30" s="22" t="str">
        <f t="shared" si="3"/>
        <v>,d.shokai_saki_facility</v>
      </c>
    </row>
    <row r="31" spans="1:42">
      <c r="P31" s="22"/>
      <c r="R31" s="6" t="s">
        <v>175</v>
      </c>
      <c r="Y31" s="22"/>
      <c r="Z31" s="22"/>
      <c r="AA31" s="22"/>
      <c r="AB31" s="22"/>
      <c r="AJ31" s="6" t="s">
        <v>476</v>
      </c>
      <c r="AO31" s="6" t="s">
        <v>476</v>
      </c>
    </row>
    <row r="32" spans="1:42">
      <c r="A32" s="22"/>
      <c r="P32" s="22"/>
      <c r="Y32" s="22"/>
      <c r="Z32" s="22"/>
      <c r="AA32" s="22"/>
      <c r="AB32" s="22"/>
      <c r="AK32" s="6" t="str">
        <f>AK$11&amp;"."&amp;SUBSTITUTE($D$8,"merge","dwh")</f>
        <v>milscm2.dwh_mml_sm_in_patient</v>
      </c>
      <c r="AP32" s="6" t="str">
        <f>"(select * from "&amp;$AP$11&amp;"."&amp;SUBSTITUTE($D$8,"merge","dwh")&amp;" where facility_id = '%(facility_id)s') d "</f>
        <v xml:space="preserve">(select * from milscm22.dwh_mml_sm_in_patient where facility_id = '%(facility_id)s') d </v>
      </c>
    </row>
    <row r="33" spans="1:42">
      <c r="A33" s="22"/>
      <c r="P33" s="22"/>
      <c r="Y33" s="22"/>
      <c r="Z33" s="22"/>
      <c r="AA33" s="22"/>
      <c r="AB33" s="22"/>
      <c r="AJ33" s="6" t="s">
        <v>2006</v>
      </c>
      <c r="AO33" s="6" t="s">
        <v>2006</v>
      </c>
    </row>
    <row r="34" spans="1:42">
      <c r="A34" s="22"/>
      <c r="P34" s="22"/>
      <c r="Y34" s="22"/>
      <c r="Z34" s="22"/>
      <c r="AA34" s="22"/>
      <c r="AB34" s="22"/>
      <c r="AI34" s="6" t="s">
        <v>138</v>
      </c>
      <c r="AK34" s="6" t="str">
        <f>$AI34&amp;" = '%(facility_id)s'"</f>
        <v>facility_id = '%(facility_id)s'</v>
      </c>
      <c r="AP34" s="6" t="str">
        <f>"not exists ( select 1 from (select * from "&amp;"milscm4."&amp;$D$8&amp;" where facility_id = '%(facility_id)s') m where"</f>
        <v>not exists ( select 1 from (select * from milscm4.merge_mml_sm_in_patient where facility_id = '%(facility_id)s') m where</v>
      </c>
    </row>
    <row r="35" spans="1:42">
      <c r="A35" s="22"/>
      <c r="P35" s="22"/>
      <c r="Y35" s="22"/>
      <c r="Z35" s="22"/>
      <c r="AA35" s="22"/>
      <c r="AB35" s="22"/>
      <c r="AJ35" s="6" t="s">
        <v>2007</v>
      </c>
      <c r="AN35" s="6" t="s">
        <v>138</v>
      </c>
      <c r="AP35" s="6" t="str">
        <f>"d."&amp;$AN35&amp;"=m."&amp;$AN35</f>
        <v>d.facility_id=m.facility_id</v>
      </c>
    </row>
    <row r="36" spans="1:42">
      <c r="A36" s="22"/>
      <c r="P36" s="22"/>
      <c r="Y36" s="22"/>
      <c r="Z36" s="22"/>
      <c r="AA36" s="22"/>
      <c r="AB36" s="22"/>
      <c r="AN36" s="6" t="s">
        <v>1139</v>
      </c>
      <c r="AP36" s="6" t="str">
        <f t="shared" ref="AP36" si="13">"and d."&amp;$AN36&amp;"=m."&amp;$AN36</f>
        <v>and d.uid=m.uid</v>
      </c>
    </row>
    <row r="37" spans="1:42">
      <c r="P37" s="22"/>
      <c r="Y37" s="22"/>
      <c r="Z37" s="22"/>
      <c r="AA37" s="22"/>
      <c r="AB37" s="22"/>
      <c r="AO37" s="6" t="s">
        <v>2022</v>
      </c>
    </row>
    <row r="38" spans="1:42">
      <c r="P38" s="22"/>
      <c r="Y38" s="22"/>
      <c r="Z38" s="22"/>
      <c r="AA38" s="22"/>
      <c r="AB38" s="22"/>
    </row>
    <row r="39" spans="1:42">
      <c r="P39" s="22"/>
      <c r="Y39" s="22"/>
      <c r="Z39" s="22"/>
      <c r="AA39" s="22"/>
      <c r="AB39" s="22"/>
    </row>
    <row r="40" spans="1:42">
      <c r="P40" s="22"/>
      <c r="Y40" s="22"/>
      <c r="Z40" s="22"/>
      <c r="AA40" s="22"/>
      <c r="AB40" s="22"/>
    </row>
    <row r="41" spans="1:42">
      <c r="P41" s="22"/>
      <c r="Y41" s="22"/>
      <c r="Z41" s="22"/>
      <c r="AA41" s="22"/>
      <c r="AB41" s="22"/>
    </row>
    <row r="42" spans="1:42">
      <c r="P42" s="22"/>
      <c r="Y42" s="22"/>
      <c r="Z42" s="22"/>
      <c r="AA42" s="22"/>
      <c r="AB42" s="22"/>
    </row>
    <row r="43" spans="1:42">
      <c r="P43" s="22"/>
      <c r="Y43" s="22"/>
      <c r="Z43" s="22"/>
      <c r="AA43" s="22"/>
      <c r="AB43" s="22"/>
    </row>
    <row r="44" spans="1:42">
      <c r="P44" s="22"/>
      <c r="Y44" s="22"/>
      <c r="Z44" s="22"/>
      <c r="AA44" s="22"/>
      <c r="AB44"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0"/>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milscm4.merge_mml_sm_clinical_course</v>
      </c>
    </row>
    <row r="3" spans="1:42" ht="18" thickBot="1">
      <c r="B3" s="9"/>
      <c r="C3" s="9"/>
      <c r="D3" s="9"/>
      <c r="E3" s="9"/>
      <c r="F3" s="9"/>
      <c r="G3" s="9"/>
      <c r="H3" s="9"/>
      <c r="I3" s="9"/>
      <c r="J3" s="9"/>
      <c r="K3" s="9"/>
      <c r="L3" s="9"/>
      <c r="M3" s="10"/>
      <c r="N3" s="9"/>
      <c r="Q3" s="6" t="str">
        <f>"ADD CONSTRAINT "&amp;D$8&amp;"_pkey"</f>
        <v>ADD CONSTRAINT merge_mml_sm_clinical_course_pkey</v>
      </c>
    </row>
    <row r="4" spans="1:42">
      <c r="B4" s="177" t="s">
        <v>133</v>
      </c>
      <c r="C4" s="178"/>
      <c r="D4" s="179" t="str">
        <f>VLOOKUP(D7,エンティティ一覧!A1:'エンティティ一覧'!AQ10060,13,FALSE)</f>
        <v>ENT_C4_29</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2">
      <c r="B7" s="161" t="s">
        <v>114</v>
      </c>
      <c r="C7" s="162"/>
      <c r="D7" s="163" t="s">
        <v>1855</v>
      </c>
      <c r="E7" s="164"/>
      <c r="F7" s="164"/>
      <c r="G7" s="164"/>
      <c r="H7" s="164"/>
      <c r="I7" s="164"/>
      <c r="J7" s="164"/>
      <c r="K7" s="164"/>
      <c r="L7" s="164"/>
      <c r="M7" s="165"/>
      <c r="T7" s="6" t="s">
        <v>1870</v>
      </c>
    </row>
    <row r="8" spans="1:42">
      <c r="B8" s="161" t="s">
        <v>115</v>
      </c>
      <c r="C8" s="162"/>
      <c r="D8" s="163" t="s">
        <v>1856</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二次利用DBの臨床サマリーモジュール_経過記録レコードテーブルについて、バックアップスキーマを含めて結合する。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milscm4.merge_mml_sm_clinical_course OWNER TO pgappl11;</v>
      </c>
    </row>
    <row r="10" spans="1:42">
      <c r="B10" s="11"/>
      <c r="C10" s="11"/>
      <c r="D10" s="9"/>
      <c r="E10" s="9"/>
      <c r="F10" s="9"/>
      <c r="G10" s="9"/>
      <c r="H10" s="9"/>
      <c r="I10" s="9"/>
      <c r="J10" s="9"/>
      <c r="K10" s="9"/>
      <c r="L10" s="9"/>
      <c r="M10" s="10"/>
      <c r="N10" s="9"/>
      <c r="P10" s="6" t="str">
        <f>"GRANT ALL ON TABLE milscm4."&amp;D$8&amp;" TO pgappl11;"</f>
        <v>GRANT ALL ON TABLE milscm4.merge_mml_sm_clinical_course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milscm4.merge_mml_sm_clinical_course</v>
      </c>
      <c r="AF12" s="156" t="s">
        <v>480</v>
      </c>
      <c r="AG12" s="156"/>
      <c r="AH12" s="156"/>
      <c r="AJ12" s="6" t="str">
        <f>"INSERT INTO milscm4."&amp;$D$8</f>
        <v>INSERT INTO milscm4.merge_mml_sm_clinical_course</v>
      </c>
      <c r="AO12" s="6" t="str">
        <f>"INSERT INTO milscm4."&amp;$D$8</f>
        <v>INSERT INTO milscm4.merge_mml_sm_clinical_course</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6" si="0">IF(L14="○","NOT NULL","")</f>
        <v>NOT NULL</v>
      </c>
      <c r="W14" s="6" t="str">
        <f t="shared" ref="W14:W26" si="1">"-- "&amp;C14</f>
        <v>-- 取込年月</v>
      </c>
      <c r="X14" s="6"/>
      <c r="AF14" s="52"/>
      <c r="AG14" s="52"/>
      <c r="AH14" s="52"/>
      <c r="AK14" s="22" t="str">
        <f t="shared" ref="AK14:AK23" si="2">IF(CHOOSE(MATCH(AK$11,$AF$11:$AH$11,0),$AF14,$AG14,$AH14)="〇",IF($B14&lt;&gt;1,",Null","Null"),IF($B14&lt;&gt;1,","&amp;$D14,$D14))</f>
        <v>torikomi_ym</v>
      </c>
      <c r="AP14" s="22" t="str">
        <f t="shared" ref="AP14:AP26" si="3">IF(CHOOSE(MATCH(AP$11,$AF$11:$AH$11,0),$AF14,$AG14,$AH14)="〇",IF($B14&lt;&gt;1,",Null","Null"),IF($B14&lt;&gt;1,","&amp;"d."&amp;$D14,"d."&amp;$D14))</f>
        <v>d.torikomi_ym</v>
      </c>
    </row>
    <row r="15" spans="1:42" s="22" customFormat="1">
      <c r="A15" s="6"/>
      <c r="B15" s="14">
        <f t="shared" ref="B15:B25" si="4">ROW()-13</f>
        <v>2</v>
      </c>
      <c r="C15" s="15" t="s">
        <v>162</v>
      </c>
      <c r="D15" s="15" t="s">
        <v>136</v>
      </c>
      <c r="E15" s="17"/>
      <c r="F15" s="16" t="s">
        <v>129</v>
      </c>
      <c r="G15" s="17">
        <v>10</v>
      </c>
      <c r="H15" s="17" t="str">
        <f t="shared" ref="H15:H26" si="5">IF(F15="フラグ","boolean",IF(F15="文字列","text",IF(F15="整数","integer",IF(F15="実数","numeric",""))))</f>
        <v>integer</v>
      </c>
      <c r="I15" s="17">
        <f t="shared" ref="I15:I26" si="6">IF(H15="boolean",1,IF(H15="text",IF(G15&lt;=126,1+(G15*3),4+(G15*3)),IF(H15="integer",4,IF(H15="numeric",3+CEILING(G15/4*2,2),0))))</f>
        <v>4</v>
      </c>
      <c r="J15" s="18"/>
      <c r="K15" s="21"/>
      <c r="L15" s="19"/>
      <c r="M15" s="20" t="s">
        <v>1127</v>
      </c>
      <c r="P15" s="6"/>
      <c r="Q15" s="6"/>
      <c r="R15" s="6"/>
      <c r="S15" s="6" t="str">
        <f t="shared" ref="S15:S26" si="7">IF(B15&lt;&gt;1,","&amp;D15,D15)</f>
        <v>,mil_karute_id</v>
      </c>
      <c r="T15" s="6" t="str">
        <f t="shared" ref="T15:T26" si="8">UPPER(H15)</f>
        <v>INTEGER</v>
      </c>
      <c r="U15" s="6" t="str">
        <f t="shared" ref="U15:U26" si="9">IF(K15&lt;&gt;"","default "&amp;IF(H15="text","'"&amp;K15&amp;"'",K15),"")</f>
        <v/>
      </c>
      <c r="V15" s="6" t="str">
        <f t="shared" si="0"/>
        <v/>
      </c>
      <c r="W15" s="6" t="str">
        <f t="shared" si="1"/>
        <v>-- 千年カルテID</v>
      </c>
      <c r="X15" s="6"/>
      <c r="AF15" s="52"/>
      <c r="AG15" s="52"/>
      <c r="AH15" s="52"/>
      <c r="AK15" s="22" t="str">
        <f t="shared" si="2"/>
        <v>,mil_karute_id</v>
      </c>
      <c r="AP15" s="22" t="str">
        <f t="shared" si="3"/>
        <v>,d.mil_karute_id</v>
      </c>
    </row>
    <row r="16" spans="1:42" s="22" customFormat="1" ht="87">
      <c r="A16" s="6"/>
      <c r="B16" s="14">
        <f t="shared" si="4"/>
        <v>3</v>
      </c>
      <c r="C16" s="25" t="s">
        <v>161</v>
      </c>
      <c r="D16" s="25" t="s">
        <v>138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52"/>
      <c r="AG16" s="52"/>
      <c r="AH16" s="52"/>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52"/>
      <c r="AG17" s="52"/>
      <c r="AH17" s="52"/>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52"/>
      <c r="AG18" s="52"/>
      <c r="AH18" s="52"/>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52"/>
      <c r="AG19" s="52"/>
      <c r="AH19" s="52"/>
      <c r="AK19" s="22" t="str">
        <f t="shared" ref="AK19:AK21"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52"/>
      <c r="AG20" s="52"/>
      <c r="AH20" s="52"/>
      <c r="AK20" s="22" t="str">
        <f t="shared" si="10"/>
        <v>,uid</v>
      </c>
      <c r="AP20" s="22" t="str">
        <f t="shared" si="3"/>
        <v>,d.uid</v>
      </c>
    </row>
    <row r="21" spans="1:42" s="22" customFormat="1">
      <c r="A21" s="6"/>
      <c r="B21" s="14">
        <f t="shared" si="4"/>
        <v>8</v>
      </c>
      <c r="C21" s="15" t="s">
        <v>1787</v>
      </c>
      <c r="D21" s="15" t="s">
        <v>1788</v>
      </c>
      <c r="E21" s="17" t="s">
        <v>137</v>
      </c>
      <c r="F21" s="16" t="s">
        <v>129</v>
      </c>
      <c r="G21" s="17">
        <v>10</v>
      </c>
      <c r="H21" s="17" t="str">
        <f t="shared" si="5"/>
        <v>integer</v>
      </c>
      <c r="I21" s="17">
        <f t="shared" si="6"/>
        <v>4</v>
      </c>
      <c r="J21" s="18"/>
      <c r="K21" s="21"/>
      <c r="L21" s="19" t="s">
        <v>137</v>
      </c>
      <c r="M21" s="20" t="s">
        <v>1813</v>
      </c>
      <c r="P21" s="6"/>
      <c r="Q21" s="6"/>
      <c r="R21" s="6"/>
      <c r="S21" s="6" t="str">
        <f t="shared" si="7"/>
        <v>,summary_seq</v>
      </c>
      <c r="T21" s="6" t="str">
        <f t="shared" si="8"/>
        <v>INTEGER</v>
      </c>
      <c r="U21" s="6" t="str">
        <f t="shared" si="9"/>
        <v/>
      </c>
      <c r="V21" s="6" t="str">
        <f t="shared" si="0"/>
        <v>NOT NULL</v>
      </c>
      <c r="W21" s="6" t="str">
        <f t="shared" si="1"/>
        <v>-- 臨床サマリーSEQ</v>
      </c>
      <c r="X21" s="6"/>
      <c r="AF21" s="52"/>
      <c r="AG21" s="52"/>
      <c r="AH21" s="52"/>
      <c r="AK21" s="22" t="str">
        <f t="shared" si="10"/>
        <v>,summary_seq</v>
      </c>
      <c r="AP21" s="22" t="str">
        <f t="shared" si="3"/>
        <v>,d.summary_seq</v>
      </c>
    </row>
    <row r="22" spans="1:42" s="22" customFormat="1">
      <c r="A22" s="6"/>
      <c r="B22" s="14">
        <f t="shared" si="4"/>
        <v>9</v>
      </c>
      <c r="C22" s="25" t="s">
        <v>1712</v>
      </c>
      <c r="D22" s="25" t="s">
        <v>1713</v>
      </c>
      <c r="E22" s="16" t="s">
        <v>137</v>
      </c>
      <c r="F22" s="16" t="s">
        <v>129</v>
      </c>
      <c r="G22" s="16">
        <v>10</v>
      </c>
      <c r="H22" s="17" t="str">
        <f t="shared" si="5"/>
        <v>integer</v>
      </c>
      <c r="I22" s="17">
        <f t="shared" si="6"/>
        <v>4</v>
      </c>
      <c r="J22" s="26"/>
      <c r="K22" s="27"/>
      <c r="L22" s="28" t="s">
        <v>137</v>
      </c>
      <c r="M22" s="29" t="s">
        <v>1865</v>
      </c>
      <c r="P22" s="6"/>
      <c r="Q22" s="6"/>
      <c r="R22" s="6"/>
      <c r="S22" s="6" t="str">
        <f t="shared" si="7"/>
        <v>,keika_seq</v>
      </c>
      <c r="T22" s="6" t="str">
        <f t="shared" si="8"/>
        <v>INTEGER</v>
      </c>
      <c r="U22" s="6" t="str">
        <f t="shared" si="9"/>
        <v/>
      </c>
      <c r="V22" s="6" t="str">
        <f t="shared" si="0"/>
        <v>NOT NULL</v>
      </c>
      <c r="W22" s="6" t="str">
        <f t="shared" si="1"/>
        <v>-- 経過記録SEQ</v>
      </c>
      <c r="X22" s="6"/>
      <c r="AF22" s="52"/>
      <c r="AG22" s="52"/>
      <c r="AH22" s="52"/>
      <c r="AK22" s="22" t="str">
        <f t="shared" si="2"/>
        <v>,keika_seq</v>
      </c>
      <c r="AP22" s="22" t="str">
        <f t="shared" si="3"/>
        <v>,d.keika_seq</v>
      </c>
    </row>
    <row r="23" spans="1:42" s="22" customFormat="1" ht="34.799999999999997">
      <c r="A23" s="6"/>
      <c r="B23" s="14">
        <f t="shared" si="4"/>
        <v>10</v>
      </c>
      <c r="C23" s="15" t="s">
        <v>1857</v>
      </c>
      <c r="D23" s="15" t="s">
        <v>1858</v>
      </c>
      <c r="E23" s="17"/>
      <c r="F23" s="16" t="s">
        <v>183</v>
      </c>
      <c r="G23" s="17">
        <v>100</v>
      </c>
      <c r="H23" s="17" t="str">
        <f t="shared" si="5"/>
        <v>text</v>
      </c>
      <c r="I23" s="17">
        <f t="shared" si="6"/>
        <v>301</v>
      </c>
      <c r="J23" s="18"/>
      <c r="K23" s="21"/>
      <c r="L23" s="19"/>
      <c r="M23" s="20" t="s">
        <v>1866</v>
      </c>
      <c r="P23" s="6"/>
      <c r="Q23" s="6"/>
      <c r="R23" s="6"/>
      <c r="S23" s="6" t="str">
        <f t="shared" si="7"/>
        <v>,keika_kiroku</v>
      </c>
      <c r="T23" s="6" t="str">
        <f t="shared" si="8"/>
        <v>TEXT</v>
      </c>
      <c r="U23" s="6" t="str">
        <f t="shared" si="9"/>
        <v/>
      </c>
      <c r="V23" s="6" t="str">
        <f t="shared" si="0"/>
        <v/>
      </c>
      <c r="W23" s="6" t="str">
        <f t="shared" si="1"/>
        <v>-- 経過記録</v>
      </c>
      <c r="X23" s="6"/>
      <c r="AF23" s="52"/>
      <c r="AG23" s="52"/>
      <c r="AH23" s="52"/>
      <c r="AK23" s="22" t="str">
        <f t="shared" si="2"/>
        <v>,keika_kiroku</v>
      </c>
      <c r="AP23" s="22" t="str">
        <f t="shared" si="3"/>
        <v>,d.keika_kiroku</v>
      </c>
    </row>
    <row r="24" spans="1:42" s="22" customFormat="1" ht="34.799999999999997">
      <c r="A24" s="6"/>
      <c r="B24" s="14">
        <f>ROW()-13</f>
        <v>11</v>
      </c>
      <c r="C24" s="25" t="s">
        <v>1859</v>
      </c>
      <c r="D24" s="25" t="s">
        <v>1860</v>
      </c>
      <c r="E24" s="16"/>
      <c r="F24" s="16" t="s">
        <v>183</v>
      </c>
      <c r="G24" s="16">
        <v>12</v>
      </c>
      <c r="H24" s="17" t="str">
        <f t="shared" si="5"/>
        <v>text</v>
      </c>
      <c r="I24" s="17">
        <f t="shared" si="6"/>
        <v>37</v>
      </c>
      <c r="J24" s="26"/>
      <c r="K24" s="27"/>
      <c r="L24" s="28"/>
      <c r="M24" s="29" t="s">
        <v>1867</v>
      </c>
      <c r="P24" s="6"/>
      <c r="Q24" s="6"/>
      <c r="R24" s="6"/>
      <c r="S24" s="6" t="str">
        <f t="shared" si="7"/>
        <v>,event_date</v>
      </c>
      <c r="T24" s="6" t="str">
        <f t="shared" si="8"/>
        <v>TEXT</v>
      </c>
      <c r="U24" s="6" t="str">
        <f t="shared" si="9"/>
        <v/>
      </c>
      <c r="V24" s="6" t="str">
        <f t="shared" si="0"/>
        <v/>
      </c>
      <c r="W24" s="6" t="str">
        <f t="shared" si="1"/>
        <v>-- イベント発生日時</v>
      </c>
      <c r="X24" s="6"/>
      <c r="AF24" s="52"/>
      <c r="AG24" s="52"/>
      <c r="AH24" s="52"/>
      <c r="AK24" s="22" t="str">
        <f>IF(CHOOSE(MATCH(AK$11,$AF$11:$AH$11,0),$AF24,$AG24,$AH24)="〇",IF($B24&lt;&gt;1,",Null","Null"),IF($B24&lt;&gt;1,","&amp;$D24,$D24))</f>
        <v>,event_date</v>
      </c>
      <c r="AP24" s="22" t="str">
        <f t="shared" si="3"/>
        <v>,d.event_date</v>
      </c>
    </row>
    <row r="25" spans="1:42" s="22" customFormat="1" ht="52.2">
      <c r="A25" s="6"/>
      <c r="B25" s="14">
        <f t="shared" si="4"/>
        <v>12</v>
      </c>
      <c r="C25" s="15" t="s">
        <v>1861</v>
      </c>
      <c r="D25" s="15" t="s">
        <v>1862</v>
      </c>
      <c r="E25" s="17"/>
      <c r="F25" s="16" t="s">
        <v>183</v>
      </c>
      <c r="G25" s="17">
        <v>50</v>
      </c>
      <c r="H25" s="17" t="str">
        <f t="shared" si="5"/>
        <v>text</v>
      </c>
      <c r="I25" s="17">
        <f t="shared" si="6"/>
        <v>151</v>
      </c>
      <c r="J25" s="18"/>
      <c r="K25" s="21"/>
      <c r="L25" s="19"/>
      <c r="M25" s="20" t="s">
        <v>1868</v>
      </c>
      <c r="P25" s="6"/>
      <c r="Q25" s="6"/>
      <c r="R25" s="6"/>
      <c r="S25" s="6" t="str">
        <f t="shared" si="7"/>
        <v>,kanren_doc_uid</v>
      </c>
      <c r="T25" s="6" t="str">
        <f t="shared" si="8"/>
        <v>TEXT</v>
      </c>
      <c r="U25" s="6" t="str">
        <f t="shared" si="9"/>
        <v/>
      </c>
      <c r="V25" s="6" t="str">
        <f t="shared" si="0"/>
        <v/>
      </c>
      <c r="W25" s="6" t="str">
        <f t="shared" si="1"/>
        <v>-- 関連文書のuid</v>
      </c>
      <c r="X25" s="6"/>
      <c r="AF25" s="52"/>
      <c r="AG25" s="52"/>
      <c r="AH25" s="52"/>
      <c r="AK25" s="22" t="str">
        <f t="shared" ref="AK25" si="11">IF(CHOOSE(MATCH(AK$11,$AF$11:$AH$11,0),$AF25,$AG25,$AH25)="〇",IF($B25&lt;&gt;1,",Null","Null"),IF($B25&lt;&gt;1,","&amp;$D25,$D25))</f>
        <v>,kanren_doc_uid</v>
      </c>
      <c r="AP25" s="22" t="str">
        <f t="shared" si="3"/>
        <v>,d.kanren_doc_uid</v>
      </c>
    </row>
    <row r="26" spans="1:42" s="22" customFormat="1" ht="70.2" thickBot="1">
      <c r="A26" s="6"/>
      <c r="B26" s="30">
        <f>ROW()-13</f>
        <v>13</v>
      </c>
      <c r="C26" s="31" t="s">
        <v>1863</v>
      </c>
      <c r="D26" s="31" t="s">
        <v>1864</v>
      </c>
      <c r="E26" s="23"/>
      <c r="F26" s="23" t="s">
        <v>183</v>
      </c>
      <c r="G26" s="23">
        <v>17</v>
      </c>
      <c r="H26" s="23" t="str">
        <f t="shared" si="5"/>
        <v>text</v>
      </c>
      <c r="I26" s="23">
        <f t="shared" si="6"/>
        <v>52</v>
      </c>
      <c r="J26" s="32"/>
      <c r="K26" s="33"/>
      <c r="L26" s="34"/>
      <c r="M26" s="35" t="s">
        <v>1869</v>
      </c>
      <c r="P26" s="6"/>
      <c r="Q26" s="6"/>
      <c r="R26" s="6"/>
      <c r="S26" s="6" t="str">
        <f t="shared" si="7"/>
        <v>,kanren_doc_type</v>
      </c>
      <c r="T26" s="6" t="str">
        <f t="shared" si="8"/>
        <v>TEXT</v>
      </c>
      <c r="U26" s="6" t="str">
        <f t="shared" si="9"/>
        <v/>
      </c>
      <c r="V26" s="6" t="str">
        <f t="shared" si="0"/>
        <v/>
      </c>
      <c r="W26" s="6" t="str">
        <f t="shared" si="1"/>
        <v>-- 関連文書_関連の種別</v>
      </c>
      <c r="X26" s="6"/>
      <c r="AF26" s="52"/>
      <c r="AG26" s="52"/>
      <c r="AH26" s="52"/>
      <c r="AK26" s="22" t="str">
        <f t="shared" ref="AK26" si="12">IF(CHOOSE(MATCH(AK$11,$AF$11:$AH$11,0),$AF26,$AG26,$AH26)="〇",IF($B26&lt;&gt;1,",Null","Null"),IF($B26&lt;&gt;1,","&amp;$D26,$D26))</f>
        <v>,kanren_doc_type</v>
      </c>
      <c r="AP26" s="22" t="str">
        <f t="shared" si="3"/>
        <v>,d.kanren_doc_type</v>
      </c>
    </row>
    <row r="27" spans="1:42">
      <c r="P27" s="22"/>
      <c r="R27" s="6" t="s">
        <v>175</v>
      </c>
      <c r="Y27" s="22"/>
      <c r="Z27" s="22"/>
      <c r="AA27" s="22"/>
      <c r="AB27" s="22"/>
      <c r="AJ27" s="6" t="s">
        <v>476</v>
      </c>
      <c r="AO27" s="6" t="s">
        <v>476</v>
      </c>
    </row>
    <row r="28" spans="1:42">
      <c r="A28" s="22"/>
      <c r="P28" s="22"/>
      <c r="Y28" s="22"/>
      <c r="Z28" s="22"/>
      <c r="AA28" s="22"/>
      <c r="AB28" s="22"/>
      <c r="AK28" s="6" t="str">
        <f>AK$11&amp;"."&amp;SUBSTITUTE($D$8,"merge","dwh")</f>
        <v>milscm2.dwh_mml_sm_clinical_course</v>
      </c>
      <c r="AP28" s="6" t="str">
        <f>"(select * from "&amp;$AP$11&amp;"."&amp;SUBSTITUTE($D$8,"merge","dwh")&amp;" where facility_id = '%(facility_id)s') d "</f>
        <v xml:space="preserve">(select * from milscm22.dwh_mml_sm_clinical_course where facility_id = '%(facility_id)s') d </v>
      </c>
    </row>
    <row r="29" spans="1:42">
      <c r="A29" s="22"/>
      <c r="P29" s="22"/>
      <c r="Y29" s="22"/>
      <c r="Z29" s="22"/>
      <c r="AA29" s="22"/>
      <c r="AB29" s="22"/>
      <c r="AJ29" s="6" t="s">
        <v>2006</v>
      </c>
      <c r="AO29" s="6" t="s">
        <v>2006</v>
      </c>
    </row>
    <row r="30" spans="1:42">
      <c r="A30" s="22"/>
      <c r="P30" s="22"/>
      <c r="Y30" s="22"/>
      <c r="Z30" s="22"/>
      <c r="AA30" s="22"/>
      <c r="AB30" s="22"/>
      <c r="AI30" s="6" t="s">
        <v>138</v>
      </c>
      <c r="AK30" s="6" t="str">
        <f>$AI30&amp;" = '%(facility_id)s'"</f>
        <v>facility_id = '%(facility_id)s'</v>
      </c>
      <c r="AP30" s="6" t="str">
        <f>"not exists ( select 1 from (select * from "&amp;"milscm4."&amp;$D$8&amp;" where facility_id = '%(facility_id)s') m where"</f>
        <v>not exists ( select 1 from (select * from milscm4.merge_mml_sm_clinical_course where facility_id = '%(facility_id)s') m where</v>
      </c>
    </row>
    <row r="31" spans="1:42">
      <c r="A31" s="22"/>
      <c r="P31" s="22"/>
      <c r="Y31" s="22"/>
      <c r="Z31" s="22"/>
      <c r="AA31" s="22"/>
      <c r="AB31" s="22"/>
      <c r="AJ31" s="6" t="s">
        <v>2007</v>
      </c>
      <c r="AN31" s="6" t="s">
        <v>138</v>
      </c>
      <c r="AP31" s="6" t="str">
        <f>"d."&amp;$AN31&amp;"=m."&amp;$AN31</f>
        <v>d.facility_id=m.facility_id</v>
      </c>
    </row>
    <row r="32" spans="1:42">
      <c r="A32" s="22"/>
      <c r="P32" s="22"/>
      <c r="Y32" s="22"/>
      <c r="Z32" s="22"/>
      <c r="AA32" s="22"/>
      <c r="AB32" s="22"/>
      <c r="AN32" s="6" t="s">
        <v>1139</v>
      </c>
      <c r="AP32" s="6" t="str">
        <f t="shared" ref="AP32" si="13">"and d."&amp;$AN32&amp;"=m."&amp;$AN32</f>
        <v>and d.uid=m.uid</v>
      </c>
    </row>
    <row r="33" spans="16:41">
      <c r="P33" s="22"/>
      <c r="Y33" s="22"/>
      <c r="Z33" s="22"/>
      <c r="AA33" s="22"/>
      <c r="AB33" s="22"/>
      <c r="AO33" s="6" t="s">
        <v>2022</v>
      </c>
    </row>
    <row r="34" spans="16:41">
      <c r="P34" s="22"/>
      <c r="Y34" s="22"/>
      <c r="Z34" s="22"/>
      <c r="AA34" s="22"/>
      <c r="AB34" s="22"/>
    </row>
    <row r="35" spans="16:41">
      <c r="P35" s="22"/>
      <c r="Y35" s="22"/>
      <c r="Z35" s="22"/>
      <c r="AA35" s="22"/>
      <c r="AB35" s="22"/>
    </row>
    <row r="36" spans="16:41">
      <c r="P36" s="22"/>
      <c r="Y36" s="22"/>
      <c r="Z36" s="22"/>
      <c r="AA36" s="22"/>
      <c r="AB36" s="22"/>
    </row>
    <row r="37" spans="16:41">
      <c r="P37" s="22"/>
      <c r="Y37" s="22"/>
      <c r="Z37" s="22"/>
      <c r="AA37" s="22"/>
      <c r="AB37" s="22"/>
    </row>
    <row r="38" spans="16:41">
      <c r="P38" s="22"/>
      <c r="Y38" s="22"/>
      <c r="Z38" s="22"/>
      <c r="AA38" s="22"/>
      <c r="AB38" s="22"/>
    </row>
    <row r="39" spans="16:41">
      <c r="P39" s="22"/>
      <c r="Y39" s="22"/>
      <c r="Z39" s="22"/>
      <c r="AA39" s="22"/>
      <c r="AB39" s="22"/>
    </row>
    <row r="40" spans="16:41">
      <c r="P40" s="22"/>
      <c r="Y40" s="22"/>
      <c r="Z40" s="22"/>
      <c r="AA40" s="22"/>
      <c r="AB40"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8"/>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2" ht="16.5" customHeight="1">
      <c r="A1" s="36" t="s">
        <v>173</v>
      </c>
      <c r="B1" s="182" t="s">
        <v>130</v>
      </c>
      <c r="C1" s="183"/>
      <c r="D1" s="4" t="s">
        <v>110</v>
      </c>
      <c r="E1" s="186"/>
      <c r="F1" s="186"/>
      <c r="G1" s="186"/>
      <c r="H1" s="186"/>
      <c r="I1" s="186"/>
      <c r="J1" s="187" t="s">
        <v>131</v>
      </c>
      <c r="K1" s="186"/>
      <c r="L1" s="178"/>
      <c r="M1" s="5" t="s">
        <v>132</v>
      </c>
    </row>
    <row r="2" spans="1:42" ht="18" thickBot="1">
      <c r="B2" s="184"/>
      <c r="C2" s="185"/>
      <c r="D2" s="7" t="s">
        <v>111</v>
      </c>
      <c r="E2" s="188"/>
      <c r="F2" s="188"/>
      <c r="G2" s="188"/>
      <c r="H2" s="188"/>
      <c r="I2" s="188"/>
      <c r="J2" s="189"/>
      <c r="K2" s="190"/>
      <c r="L2" s="191"/>
      <c r="M2" s="8"/>
      <c r="P2" s="6" t="str">
        <f>"ALTER TABLE ONLY milscm4."&amp;D$8</f>
        <v>ALTER TABLE ONLY milscm4.merge_mml_sm_test_results</v>
      </c>
    </row>
    <row r="3" spans="1:42" ht="18" thickBot="1">
      <c r="B3" s="9"/>
      <c r="C3" s="9"/>
      <c r="D3" s="9"/>
      <c r="E3" s="9"/>
      <c r="F3" s="9"/>
      <c r="G3" s="9"/>
      <c r="H3" s="9"/>
      <c r="I3" s="9"/>
      <c r="J3" s="9"/>
      <c r="K3" s="9"/>
      <c r="L3" s="9"/>
      <c r="M3" s="10"/>
      <c r="N3" s="9"/>
      <c r="Q3" s="6" t="str">
        <f>"ADD CONSTRAINT "&amp;D$8&amp;"_pkey"</f>
        <v>ADD CONSTRAINT merge_mml_sm_test_results_pkey</v>
      </c>
    </row>
    <row r="4" spans="1:42">
      <c r="B4" s="177" t="s">
        <v>133</v>
      </c>
      <c r="C4" s="178"/>
      <c r="D4" s="179" t="str">
        <f>VLOOKUP(D7,エンティティ一覧!A1:'エンティティ一覧'!AQ10060,13,FALSE)</f>
        <v>ENT_C4_30</v>
      </c>
      <c r="E4" s="180"/>
      <c r="F4" s="180"/>
      <c r="G4" s="180"/>
      <c r="H4" s="180"/>
      <c r="I4" s="180"/>
      <c r="J4" s="180"/>
      <c r="K4" s="180"/>
      <c r="L4" s="180"/>
      <c r="M4" s="181"/>
      <c r="R4" s="6" t="s">
        <v>176</v>
      </c>
    </row>
    <row r="5" spans="1:42">
      <c r="B5" s="161" t="s">
        <v>112</v>
      </c>
      <c r="C5" s="162"/>
      <c r="D5" s="163" t="str">
        <f>VLOOKUP(D7,エンティティ一覧!A1:'エンティティ一覧'!AQ10060,2,FALSE)</f>
        <v>SA_C4</v>
      </c>
      <c r="E5" s="164"/>
      <c r="F5" s="164"/>
      <c r="G5" s="164"/>
      <c r="H5" s="164"/>
      <c r="I5" s="164"/>
      <c r="J5" s="164"/>
      <c r="K5" s="164"/>
      <c r="L5" s="164"/>
      <c r="M5" s="165"/>
      <c r="S5" s="6" t="s">
        <v>174</v>
      </c>
    </row>
    <row r="6" spans="1:42">
      <c r="B6" s="161" t="s">
        <v>113</v>
      </c>
      <c r="C6" s="162"/>
      <c r="D6" s="163" t="str">
        <f>VLOOKUP(D7,エンティティ一覧!A1:'エンティティ一覧'!AQ10060,6,FALSE)</f>
        <v>結合テーブル_MML</v>
      </c>
      <c r="E6" s="164"/>
      <c r="F6" s="164"/>
      <c r="G6" s="164"/>
      <c r="H6" s="164"/>
      <c r="I6" s="164"/>
      <c r="J6" s="164"/>
      <c r="K6" s="164"/>
      <c r="L6" s="164"/>
      <c r="M6" s="165"/>
      <c r="T6" s="6" t="s">
        <v>1756</v>
      </c>
    </row>
    <row r="7" spans="1:42">
      <c r="B7" s="161" t="s">
        <v>114</v>
      </c>
      <c r="C7" s="162"/>
      <c r="D7" s="163" t="s">
        <v>1914</v>
      </c>
      <c r="E7" s="164"/>
      <c r="F7" s="164"/>
      <c r="G7" s="164"/>
      <c r="H7" s="164"/>
      <c r="I7" s="164"/>
      <c r="J7" s="164"/>
      <c r="K7" s="164"/>
      <c r="L7" s="164"/>
      <c r="M7" s="165"/>
      <c r="T7" s="6" t="s">
        <v>1924</v>
      </c>
    </row>
    <row r="8" spans="1:42">
      <c r="B8" s="161" t="s">
        <v>115</v>
      </c>
      <c r="C8" s="162"/>
      <c r="D8" s="163" t="s">
        <v>1915</v>
      </c>
      <c r="E8" s="164"/>
      <c r="F8" s="164"/>
      <c r="G8" s="164"/>
      <c r="H8" s="164"/>
      <c r="I8" s="164"/>
      <c r="J8" s="164"/>
      <c r="K8" s="164"/>
      <c r="L8" s="164"/>
      <c r="M8" s="165"/>
      <c r="S8" s="6" t="s">
        <v>175</v>
      </c>
    </row>
    <row r="9" spans="1:42" ht="19.5" customHeight="1" thickBot="1">
      <c r="B9" s="166" t="s">
        <v>116</v>
      </c>
      <c r="C9" s="167"/>
      <c r="D9" s="168" t="str">
        <f>"二次利用DBの"&amp;SUBSTITUTE(D7,"_結合","")&amp;"テーブルについて、バックアップスキーマを含めて結合する。"</f>
        <v>二次利用DBの臨床サマリーモジュール_検査結果レコードテーブルについて、バックアップスキーマを含めて結合する。</v>
      </c>
      <c r="E9" s="169"/>
      <c r="F9" s="169"/>
      <c r="G9" s="169"/>
      <c r="H9" s="169"/>
      <c r="I9" s="169"/>
      <c r="J9" s="169"/>
      <c r="K9" s="169"/>
      <c r="L9" s="169"/>
      <c r="M9" s="170"/>
      <c r="P9" s="6" t="str">
        <f>"ALTER TABLE milscm4."&amp;D$8&amp;" OWNER TO pgappl11;"</f>
        <v>ALTER TABLE milscm4.merge_mml_sm_test_results OWNER TO pgappl11;</v>
      </c>
    </row>
    <row r="10" spans="1:42">
      <c r="B10" s="11"/>
      <c r="C10" s="11"/>
      <c r="D10" s="9"/>
      <c r="E10" s="9"/>
      <c r="F10" s="9"/>
      <c r="G10" s="9"/>
      <c r="H10" s="9"/>
      <c r="I10" s="9"/>
      <c r="J10" s="9"/>
      <c r="K10" s="9"/>
      <c r="L10" s="9"/>
      <c r="M10" s="10"/>
      <c r="N10" s="9"/>
      <c r="P10" s="6" t="str">
        <f>"GRANT ALL ON TABLE milscm4."&amp;D$8&amp;" TO pgappl11;"</f>
        <v>GRANT ALL ON TABLE milscm4.merge_mml_sm_test_results TO pgappl11;</v>
      </c>
    </row>
    <row r="11" spans="1:42" ht="18" thickBot="1">
      <c r="B11" s="12" t="s">
        <v>117</v>
      </c>
      <c r="C11" s="11"/>
      <c r="D11" s="9"/>
      <c r="E11" s="9"/>
      <c r="F11" s="9"/>
      <c r="G11" s="9"/>
      <c r="H11" s="9"/>
      <c r="I11" s="9"/>
      <c r="J11" s="9"/>
      <c r="K11" s="9"/>
      <c r="L11" s="9"/>
      <c r="M11" s="10"/>
      <c r="N11" s="9"/>
      <c r="AF11" s="41" t="s">
        <v>479</v>
      </c>
      <c r="AG11" s="41" t="s">
        <v>477</v>
      </c>
      <c r="AH11" s="41" t="s">
        <v>478</v>
      </c>
      <c r="AK11" s="6" t="s">
        <v>479</v>
      </c>
      <c r="AP11" s="6" t="s">
        <v>477</v>
      </c>
    </row>
    <row r="12" spans="1:42"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milscm4.merge_mml_sm_test_results</v>
      </c>
      <c r="AF12" s="156" t="s">
        <v>480</v>
      </c>
      <c r="AG12" s="156"/>
      <c r="AH12" s="156"/>
      <c r="AJ12" s="6" t="str">
        <f>"INSERT INTO milscm4."&amp;$D$8</f>
        <v>INSERT INTO milscm4.merge_mml_sm_test_results</v>
      </c>
      <c r="AO12" s="6" t="str">
        <f>"INSERT INTO milscm4."&amp;$D$8</f>
        <v>INSERT INTO milscm4.merge_mml_sm_test_results</v>
      </c>
    </row>
    <row r="13" spans="1:42"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row>
    <row r="14" spans="1:42"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4" si="0">IF(L14="○","NOT NULL","")</f>
        <v>NOT NULL</v>
      </c>
      <c r="W14" s="6" t="str">
        <f t="shared" ref="W14:W24" si="1">"-- "&amp;C14</f>
        <v>-- 取込年月</v>
      </c>
      <c r="X14" s="6"/>
      <c r="AF14" s="53"/>
      <c r="AG14" s="53"/>
      <c r="AH14" s="53"/>
      <c r="AK14" s="22" t="str">
        <f t="shared" ref="AK14:AK24" si="2">IF(CHOOSE(MATCH(AK$11,$AF$11:$AH$11,0),$AF14,$AG14,$AH14)="〇",IF($B14&lt;&gt;1,",Null","Null"),IF($B14&lt;&gt;1,","&amp;$D14,$D14))</f>
        <v>torikomi_ym</v>
      </c>
      <c r="AP14" s="22" t="str">
        <f t="shared" ref="AP14:AP24" si="3">IF(CHOOSE(MATCH(AP$11,$AF$11:$AH$11,0),$AF14,$AG14,$AH14)="〇",IF($B14&lt;&gt;1,",Null","Null"),IF($B14&lt;&gt;1,","&amp;"d."&amp;$D14,"d."&amp;$D14))</f>
        <v>d.torikomi_ym</v>
      </c>
    </row>
    <row r="15" spans="1:42" s="22" customFormat="1">
      <c r="A15" s="6"/>
      <c r="B15" s="14">
        <f t="shared" ref="B15:B23" si="4">ROW()-13</f>
        <v>2</v>
      </c>
      <c r="C15" s="15" t="s">
        <v>162</v>
      </c>
      <c r="D15" s="15" t="s">
        <v>136</v>
      </c>
      <c r="E15" s="17"/>
      <c r="F15" s="16" t="s">
        <v>129</v>
      </c>
      <c r="G15" s="17">
        <v>10</v>
      </c>
      <c r="H15" s="17" t="str">
        <f t="shared" ref="H15:H24" si="5">IF(F15="フラグ","boolean",IF(F15="文字列","text",IF(F15="整数","integer",IF(F15="実数","numeric",""))))</f>
        <v>integer</v>
      </c>
      <c r="I15" s="17">
        <f t="shared" ref="I15:I24" si="6">IF(H15="boolean",1,IF(H15="text",IF(G15&lt;=126,1+(G15*3),4+(G15*3)),IF(H15="integer",4,IF(H15="numeric",3+CEILING(G15/4*2,2),0))))</f>
        <v>4</v>
      </c>
      <c r="J15" s="18"/>
      <c r="K15" s="21"/>
      <c r="L15" s="19"/>
      <c r="M15" s="20" t="s">
        <v>1127</v>
      </c>
      <c r="P15" s="6"/>
      <c r="Q15" s="6"/>
      <c r="R15" s="6"/>
      <c r="S15" s="6" t="str">
        <f t="shared" ref="S15:S24" si="7">IF(B15&lt;&gt;1,","&amp;D15,D15)</f>
        <v>,mil_karute_id</v>
      </c>
      <c r="T15" s="6" t="str">
        <f t="shared" ref="T15:T24" si="8">UPPER(H15)</f>
        <v>INTEGER</v>
      </c>
      <c r="U15" s="6" t="str">
        <f t="shared" ref="U15:U24" si="9">IF(K15&lt;&gt;"","default "&amp;IF(H15="text","'"&amp;K15&amp;"'",K15),"")</f>
        <v/>
      </c>
      <c r="V15" s="6" t="str">
        <f t="shared" si="0"/>
        <v/>
      </c>
      <c r="W15" s="6" t="str">
        <f t="shared" si="1"/>
        <v>-- 千年カルテID</v>
      </c>
      <c r="X15" s="6"/>
      <c r="AF15" s="53"/>
      <c r="AG15" s="53"/>
      <c r="AH15" s="53"/>
      <c r="AK15" s="22" t="str">
        <f t="shared" si="2"/>
        <v>,mil_karute_id</v>
      </c>
      <c r="AP15" s="22" t="str">
        <f t="shared" si="3"/>
        <v>,d.mil_karute_id</v>
      </c>
    </row>
    <row r="16" spans="1:42" s="22" customFormat="1" ht="87">
      <c r="A16" s="6"/>
      <c r="B16" s="14">
        <f t="shared" si="4"/>
        <v>3</v>
      </c>
      <c r="C16" s="25" t="s">
        <v>161</v>
      </c>
      <c r="D16" s="25" t="s">
        <v>138</v>
      </c>
      <c r="E16" s="16" t="s">
        <v>137</v>
      </c>
      <c r="F16" s="16" t="s">
        <v>183</v>
      </c>
      <c r="G16" s="16">
        <v>9</v>
      </c>
      <c r="H16" s="17" t="str">
        <f t="shared" si="5"/>
        <v>text</v>
      </c>
      <c r="I16" s="17">
        <f t="shared" si="6"/>
        <v>28</v>
      </c>
      <c r="J16" s="26"/>
      <c r="K16" s="27"/>
      <c r="L16" s="28" t="s">
        <v>137</v>
      </c>
      <c r="M16" s="29" t="s">
        <v>1128</v>
      </c>
      <c r="P16" s="6"/>
      <c r="Q16" s="6"/>
      <c r="R16" s="6"/>
      <c r="S16" s="6" t="str">
        <f t="shared" si="7"/>
        <v>,facility_id</v>
      </c>
      <c r="T16" s="6" t="str">
        <f t="shared" si="8"/>
        <v>TEXT</v>
      </c>
      <c r="U16" s="6" t="str">
        <f t="shared" si="9"/>
        <v/>
      </c>
      <c r="V16" s="6" t="str">
        <f t="shared" si="0"/>
        <v>NOT NULL</v>
      </c>
      <c r="W16" s="6" t="str">
        <f t="shared" si="1"/>
        <v>-- 施設ID</v>
      </c>
      <c r="X16" s="6"/>
      <c r="AF16" s="53"/>
      <c r="AG16" s="53"/>
      <c r="AH16" s="53"/>
      <c r="AK16" s="22" t="str">
        <f t="shared" si="2"/>
        <v>,facility_id</v>
      </c>
      <c r="AP16" s="22" t="str">
        <f t="shared" si="3"/>
        <v>,d.facility_id</v>
      </c>
    </row>
    <row r="17" spans="1:42" s="22" customFormat="1" ht="69.599999999999994">
      <c r="A17" s="6"/>
      <c r="B17" s="14">
        <f t="shared" si="4"/>
        <v>4</v>
      </c>
      <c r="C17" s="15" t="s">
        <v>1129</v>
      </c>
      <c r="D17" s="15" t="s">
        <v>1130</v>
      </c>
      <c r="E17" s="17"/>
      <c r="F17" s="16" t="s">
        <v>183</v>
      </c>
      <c r="G17" s="17">
        <v>8</v>
      </c>
      <c r="H17" s="17" t="str">
        <f t="shared" si="5"/>
        <v>text</v>
      </c>
      <c r="I17" s="17">
        <f t="shared" si="6"/>
        <v>25</v>
      </c>
      <c r="J17" s="18"/>
      <c r="K17" s="21"/>
      <c r="L17" s="19" t="s">
        <v>137</v>
      </c>
      <c r="M17" s="20" t="s">
        <v>1187</v>
      </c>
      <c r="P17" s="6"/>
      <c r="Q17" s="6"/>
      <c r="R17" s="6"/>
      <c r="S17" s="6" t="str">
        <f t="shared" si="7"/>
        <v>,shinryo_ymd</v>
      </c>
      <c r="T17" s="6" t="str">
        <f t="shared" si="8"/>
        <v>TEXT</v>
      </c>
      <c r="U17" s="6" t="str">
        <f t="shared" si="9"/>
        <v/>
      </c>
      <c r="V17" s="6" t="str">
        <f t="shared" si="0"/>
        <v>NOT NULL</v>
      </c>
      <c r="W17" s="6" t="str">
        <f t="shared" si="1"/>
        <v>-- 診療年月日</v>
      </c>
      <c r="X17" s="6"/>
      <c r="AF17" s="53"/>
      <c r="AG17" s="53"/>
      <c r="AH17" s="53"/>
      <c r="AK17" s="22" t="str">
        <f t="shared" si="2"/>
        <v>,shinryo_ymd</v>
      </c>
      <c r="AP17" s="22" t="str">
        <f t="shared" si="3"/>
        <v>,d.shinryo_ymd</v>
      </c>
    </row>
    <row r="18" spans="1:42" s="22" customFormat="1">
      <c r="A18" s="6"/>
      <c r="B18" s="14">
        <f>ROW()-13</f>
        <v>5</v>
      </c>
      <c r="C18" s="25" t="s">
        <v>418</v>
      </c>
      <c r="D18" s="25" t="s">
        <v>160</v>
      </c>
      <c r="E18" s="16"/>
      <c r="F18" s="16" t="s">
        <v>183</v>
      </c>
      <c r="G18" s="16">
        <v>3</v>
      </c>
      <c r="H18" s="17" t="str">
        <f t="shared" si="5"/>
        <v>text</v>
      </c>
      <c r="I18" s="17">
        <f t="shared" si="6"/>
        <v>10</v>
      </c>
      <c r="J18" s="26"/>
      <c r="K18" s="27" t="s">
        <v>1133</v>
      </c>
      <c r="L18" s="28" t="s">
        <v>137</v>
      </c>
      <c r="M18" s="29" t="s">
        <v>1134</v>
      </c>
      <c r="P18" s="6"/>
      <c r="Q18" s="6"/>
      <c r="R18" s="6"/>
      <c r="S18" s="6" t="str">
        <f t="shared" si="7"/>
        <v>,data_type</v>
      </c>
      <c r="T18" s="6" t="str">
        <f t="shared" si="8"/>
        <v>TEXT</v>
      </c>
      <c r="U18" s="6" t="str">
        <f t="shared" si="9"/>
        <v>default 'MML'</v>
      </c>
      <c r="V18" s="6" t="str">
        <f t="shared" si="0"/>
        <v>NOT NULL</v>
      </c>
      <c r="W18" s="6" t="str">
        <f t="shared" si="1"/>
        <v>-- データ種別</v>
      </c>
      <c r="X18" s="6"/>
      <c r="AF18" s="53"/>
      <c r="AG18" s="53"/>
      <c r="AH18" s="53"/>
      <c r="AK18" s="22" t="str">
        <f>IF(CHOOSE(MATCH(AK$11,$AF$11:$AH$11,0),$AF18,$AG18,$AH18)="〇",IF($B18&lt;&gt;1,",Null","Null"),IF($B18&lt;&gt;1,","&amp;$D18,$D18))</f>
        <v>,data_type</v>
      </c>
      <c r="AP18" s="22" t="str">
        <f t="shared" si="3"/>
        <v>,d.data_type</v>
      </c>
    </row>
    <row r="19" spans="1:42" s="22" customFormat="1" ht="34.799999999999997">
      <c r="A19" s="6"/>
      <c r="B19" s="14">
        <f t="shared" si="4"/>
        <v>6</v>
      </c>
      <c r="C19" s="15" t="s">
        <v>1135</v>
      </c>
      <c r="D19" s="15" t="s">
        <v>1136</v>
      </c>
      <c r="E19" s="17" t="s">
        <v>137</v>
      </c>
      <c r="F19" s="16" t="s">
        <v>183</v>
      </c>
      <c r="G19" s="17">
        <v>20</v>
      </c>
      <c r="H19" s="17" t="str">
        <f t="shared" si="5"/>
        <v>text</v>
      </c>
      <c r="I19" s="17">
        <f t="shared" si="6"/>
        <v>61</v>
      </c>
      <c r="J19" s="18"/>
      <c r="K19" s="21"/>
      <c r="L19" s="19" t="s">
        <v>137</v>
      </c>
      <c r="M19" s="20" t="s">
        <v>1137</v>
      </c>
      <c r="P19" s="6"/>
      <c r="Q19" s="6"/>
      <c r="R19" s="6"/>
      <c r="S19" s="6" t="str">
        <f t="shared" si="7"/>
        <v>,master_id</v>
      </c>
      <c r="T19" s="6" t="str">
        <f t="shared" si="8"/>
        <v>TEXT</v>
      </c>
      <c r="U19" s="6" t="str">
        <f t="shared" si="9"/>
        <v/>
      </c>
      <c r="V19" s="6" t="str">
        <f t="shared" si="0"/>
        <v>NOT NULL</v>
      </c>
      <c r="W19" s="6" t="str">
        <f t="shared" si="1"/>
        <v>-- 患者ID</v>
      </c>
      <c r="X19" s="6"/>
      <c r="AF19" s="53"/>
      <c r="AG19" s="53"/>
      <c r="AH19" s="53"/>
      <c r="AK19" s="22" t="str">
        <f t="shared" ref="AK19:AK21" si="10">IF(CHOOSE(MATCH(AK$11,$AF$11:$AH$11,0),$AF19,$AG19,$AH19)="〇",IF($B19&lt;&gt;1,",Null","Null"),IF($B19&lt;&gt;1,","&amp;$D19,$D19))</f>
        <v>,master_id</v>
      </c>
      <c r="AP19" s="22" t="str">
        <f t="shared" si="3"/>
        <v>,d.master_id</v>
      </c>
    </row>
    <row r="20" spans="1:42" s="22" customFormat="1" ht="34.799999999999997">
      <c r="A20" s="6"/>
      <c r="B20" s="14">
        <f t="shared" si="4"/>
        <v>7</v>
      </c>
      <c r="C20" s="25" t="s">
        <v>1138</v>
      </c>
      <c r="D20" s="25" t="s">
        <v>1139</v>
      </c>
      <c r="E20" s="16" t="s">
        <v>137</v>
      </c>
      <c r="F20" s="16" t="s">
        <v>183</v>
      </c>
      <c r="G20" s="16">
        <v>50</v>
      </c>
      <c r="H20" s="17" t="str">
        <f t="shared" si="5"/>
        <v>text</v>
      </c>
      <c r="I20" s="17">
        <f t="shared" si="6"/>
        <v>151</v>
      </c>
      <c r="J20" s="26"/>
      <c r="K20" s="27"/>
      <c r="L20" s="28" t="s">
        <v>137</v>
      </c>
      <c r="M20" s="29" t="s">
        <v>1140</v>
      </c>
      <c r="P20" s="6"/>
      <c r="Q20" s="6"/>
      <c r="R20" s="6"/>
      <c r="S20" s="6" t="str">
        <f t="shared" si="7"/>
        <v>,uid</v>
      </c>
      <c r="T20" s="6" t="str">
        <f t="shared" si="8"/>
        <v>TEXT</v>
      </c>
      <c r="U20" s="6" t="str">
        <f t="shared" si="9"/>
        <v/>
      </c>
      <c r="V20" s="6" t="str">
        <f t="shared" si="0"/>
        <v>NOT NULL</v>
      </c>
      <c r="W20" s="6" t="str">
        <f t="shared" si="1"/>
        <v>-- 文書ユニークID</v>
      </c>
      <c r="X20" s="6"/>
      <c r="AF20" s="53"/>
      <c r="AG20" s="53"/>
      <c r="AH20" s="53"/>
      <c r="AK20" s="22" t="str">
        <f t="shared" si="10"/>
        <v>,uid</v>
      </c>
      <c r="AP20" s="22" t="str">
        <f t="shared" si="3"/>
        <v>,d.uid</v>
      </c>
    </row>
    <row r="21" spans="1:42" s="22" customFormat="1">
      <c r="A21" s="6"/>
      <c r="B21" s="14">
        <f t="shared" si="4"/>
        <v>8</v>
      </c>
      <c r="C21" s="15" t="s">
        <v>1916</v>
      </c>
      <c r="D21" s="15" t="s">
        <v>1788</v>
      </c>
      <c r="E21" s="17" t="s">
        <v>137</v>
      </c>
      <c r="F21" s="16" t="s">
        <v>129</v>
      </c>
      <c r="G21" s="17">
        <v>10</v>
      </c>
      <c r="H21" s="17" t="str">
        <f t="shared" si="5"/>
        <v>integer</v>
      </c>
      <c r="I21" s="17">
        <f t="shared" si="6"/>
        <v>4</v>
      </c>
      <c r="J21" s="18"/>
      <c r="K21" s="21"/>
      <c r="L21" s="19" t="s">
        <v>137</v>
      </c>
      <c r="M21" s="20" t="s">
        <v>1813</v>
      </c>
      <c r="P21" s="6"/>
      <c r="Q21" s="6"/>
      <c r="R21" s="6"/>
      <c r="S21" s="6" t="str">
        <f t="shared" si="7"/>
        <v>,summary_seq</v>
      </c>
      <c r="T21" s="6" t="str">
        <f t="shared" si="8"/>
        <v>INTEGER</v>
      </c>
      <c r="U21" s="6" t="str">
        <f t="shared" si="9"/>
        <v/>
      </c>
      <c r="V21" s="6" t="str">
        <f t="shared" si="0"/>
        <v>NOT NULL</v>
      </c>
      <c r="W21" s="6" t="str">
        <f t="shared" si="1"/>
        <v>-- 臨床サマリーSEQ</v>
      </c>
      <c r="X21" s="6"/>
      <c r="AF21" s="53"/>
      <c r="AG21" s="53"/>
      <c r="AH21" s="53"/>
      <c r="AK21" s="22" t="str">
        <f t="shared" si="10"/>
        <v>,summary_seq</v>
      </c>
      <c r="AP21" s="22" t="str">
        <f t="shared" si="3"/>
        <v>,d.summary_seq</v>
      </c>
    </row>
    <row r="22" spans="1:42" s="22" customFormat="1">
      <c r="A22" s="6"/>
      <c r="B22" s="14">
        <f t="shared" si="4"/>
        <v>9</v>
      </c>
      <c r="C22" s="25" t="s">
        <v>1917</v>
      </c>
      <c r="D22" s="25" t="s">
        <v>1918</v>
      </c>
      <c r="E22" s="16" t="s">
        <v>137</v>
      </c>
      <c r="F22" s="16" t="s">
        <v>129</v>
      </c>
      <c r="G22" s="16">
        <v>10</v>
      </c>
      <c r="H22" s="17" t="str">
        <f t="shared" si="5"/>
        <v>integer</v>
      </c>
      <c r="I22" s="17">
        <f t="shared" si="6"/>
        <v>4</v>
      </c>
      <c r="J22" s="26"/>
      <c r="K22" s="27"/>
      <c r="L22" s="28" t="s">
        <v>137</v>
      </c>
      <c r="M22" s="29" t="s">
        <v>1921</v>
      </c>
      <c r="P22" s="6"/>
      <c r="Q22" s="6"/>
      <c r="R22" s="6"/>
      <c r="S22" s="6" t="str">
        <f t="shared" si="7"/>
        <v>,kensa_seq</v>
      </c>
      <c r="T22" s="6" t="str">
        <f t="shared" si="8"/>
        <v>INTEGER</v>
      </c>
      <c r="U22" s="6" t="str">
        <f t="shared" si="9"/>
        <v/>
      </c>
      <c r="V22" s="6" t="str">
        <f t="shared" si="0"/>
        <v>NOT NULL</v>
      </c>
      <c r="W22" s="6" t="str">
        <f t="shared" si="1"/>
        <v>-- 個々の検査結果SEQ</v>
      </c>
      <c r="X22" s="6"/>
      <c r="AF22" s="53"/>
      <c r="AG22" s="53"/>
      <c r="AH22" s="53"/>
      <c r="AK22" s="22" t="str">
        <f t="shared" si="2"/>
        <v>,kensa_seq</v>
      </c>
      <c r="AP22" s="22" t="str">
        <f t="shared" si="3"/>
        <v>,d.kensa_seq</v>
      </c>
    </row>
    <row r="23" spans="1:42" s="22" customFormat="1" ht="34.799999999999997">
      <c r="A23" s="6"/>
      <c r="B23" s="14">
        <f t="shared" si="4"/>
        <v>10</v>
      </c>
      <c r="C23" s="15" t="s">
        <v>1919</v>
      </c>
      <c r="D23" s="15" t="s">
        <v>1920</v>
      </c>
      <c r="E23" s="17"/>
      <c r="F23" s="16" t="s">
        <v>183</v>
      </c>
      <c r="G23" s="17">
        <v>100</v>
      </c>
      <c r="H23" s="17" t="str">
        <f t="shared" si="5"/>
        <v>text</v>
      </c>
      <c r="I23" s="17">
        <f t="shared" si="6"/>
        <v>301</v>
      </c>
      <c r="J23" s="18"/>
      <c r="K23" s="21"/>
      <c r="L23" s="19"/>
      <c r="M23" s="20" t="s">
        <v>1922</v>
      </c>
      <c r="P23" s="6"/>
      <c r="Q23" s="6"/>
      <c r="R23" s="6"/>
      <c r="S23" s="6" t="str">
        <f t="shared" si="7"/>
        <v>,kensa_result_value</v>
      </c>
      <c r="T23" s="6" t="str">
        <f t="shared" si="8"/>
        <v>TEXT</v>
      </c>
      <c r="U23" s="6" t="str">
        <f t="shared" si="9"/>
        <v/>
      </c>
      <c r="V23" s="6" t="str">
        <f t="shared" si="0"/>
        <v/>
      </c>
      <c r="W23" s="6" t="str">
        <f t="shared" si="1"/>
        <v>-- 個々の検査結果</v>
      </c>
      <c r="X23" s="6"/>
      <c r="AF23" s="53"/>
      <c r="AG23" s="53"/>
      <c r="AH23" s="53"/>
      <c r="AK23" s="22" t="str">
        <f t="shared" si="2"/>
        <v>,kensa_result_value</v>
      </c>
      <c r="AP23" s="22" t="str">
        <f t="shared" si="3"/>
        <v>,d.kensa_result_value</v>
      </c>
    </row>
    <row r="24" spans="1:42" s="22" customFormat="1" ht="35.4" thickBot="1">
      <c r="A24" s="6"/>
      <c r="B24" s="30">
        <f>ROW()-13</f>
        <v>11</v>
      </c>
      <c r="C24" s="31" t="s">
        <v>1859</v>
      </c>
      <c r="D24" s="31" t="s">
        <v>1860</v>
      </c>
      <c r="E24" s="23"/>
      <c r="F24" s="23" t="s">
        <v>183</v>
      </c>
      <c r="G24" s="23">
        <v>12</v>
      </c>
      <c r="H24" s="23" t="str">
        <f t="shared" si="5"/>
        <v>text</v>
      </c>
      <c r="I24" s="23">
        <f t="shared" si="6"/>
        <v>37</v>
      </c>
      <c r="J24" s="32"/>
      <c r="K24" s="33"/>
      <c r="L24" s="34"/>
      <c r="M24" s="35" t="s">
        <v>1923</v>
      </c>
      <c r="P24" s="6"/>
      <c r="Q24" s="6"/>
      <c r="R24" s="6"/>
      <c r="S24" s="6" t="str">
        <f t="shared" si="7"/>
        <v>,event_date</v>
      </c>
      <c r="T24" s="6" t="str">
        <f t="shared" si="8"/>
        <v>TEXT</v>
      </c>
      <c r="U24" s="6" t="str">
        <f t="shared" si="9"/>
        <v/>
      </c>
      <c r="V24" s="6" t="str">
        <f t="shared" si="0"/>
        <v/>
      </c>
      <c r="W24" s="6" t="str">
        <f t="shared" si="1"/>
        <v>-- イベント発生日時</v>
      </c>
      <c r="X24" s="6"/>
      <c r="AF24" s="53"/>
      <c r="AG24" s="53"/>
      <c r="AH24" s="53"/>
      <c r="AK24" s="22" t="str">
        <f t="shared" si="2"/>
        <v>,event_date</v>
      </c>
      <c r="AP24" s="22" t="str">
        <f t="shared" si="3"/>
        <v>,d.event_date</v>
      </c>
    </row>
    <row r="25" spans="1:42">
      <c r="P25" s="22"/>
      <c r="R25" s="6" t="s">
        <v>175</v>
      </c>
      <c r="Y25" s="22"/>
      <c r="Z25" s="22"/>
      <c r="AA25" s="22"/>
      <c r="AB25" s="22"/>
      <c r="AJ25" s="6" t="s">
        <v>476</v>
      </c>
      <c r="AO25" s="6" t="s">
        <v>476</v>
      </c>
    </row>
    <row r="26" spans="1:42">
      <c r="A26" s="22"/>
      <c r="P26" s="22"/>
      <c r="Y26" s="22"/>
      <c r="Z26" s="22"/>
      <c r="AA26" s="22"/>
      <c r="AB26" s="22"/>
      <c r="AK26" s="6" t="str">
        <f>AK$11&amp;"."&amp;SUBSTITUTE($D$8,"merge","dwh")</f>
        <v>milscm2.dwh_mml_sm_test_results</v>
      </c>
      <c r="AP26" s="6" t="str">
        <f>"(select * from "&amp;$AP$11&amp;"."&amp;SUBSTITUTE($D$8,"merge","dwh")&amp;" where facility_id = '%(facility_id)s') d "</f>
        <v xml:space="preserve">(select * from milscm22.dwh_mml_sm_test_results where facility_id = '%(facility_id)s') d </v>
      </c>
    </row>
    <row r="27" spans="1:42">
      <c r="A27" s="22"/>
      <c r="P27" s="22"/>
      <c r="Y27" s="22"/>
      <c r="Z27" s="22"/>
      <c r="AA27" s="22"/>
      <c r="AB27" s="22"/>
      <c r="AJ27" s="6" t="s">
        <v>2006</v>
      </c>
      <c r="AO27" s="6" t="s">
        <v>2006</v>
      </c>
    </row>
    <row r="28" spans="1:42">
      <c r="A28" s="22"/>
      <c r="P28" s="22"/>
      <c r="Y28" s="22"/>
      <c r="Z28" s="22"/>
      <c r="AA28" s="22"/>
      <c r="AB28" s="22"/>
      <c r="AI28" s="6" t="s">
        <v>138</v>
      </c>
      <c r="AK28" s="6" t="str">
        <f>$AI28&amp;" = '%(facility_id)s'"</f>
        <v>facility_id = '%(facility_id)s'</v>
      </c>
      <c r="AP28" s="6" t="str">
        <f>"not exists ( select 1 from (select * from "&amp;"milscm4."&amp;$D$8&amp;" where facility_id = '%(facility_id)s') m where"</f>
        <v>not exists ( select 1 from (select * from milscm4.merge_mml_sm_test_results where facility_id = '%(facility_id)s') m where</v>
      </c>
    </row>
    <row r="29" spans="1:42">
      <c r="A29" s="22"/>
      <c r="P29" s="22"/>
      <c r="Y29" s="22"/>
      <c r="Z29" s="22"/>
      <c r="AA29" s="22"/>
      <c r="AB29" s="22"/>
      <c r="AJ29" s="6" t="s">
        <v>2007</v>
      </c>
      <c r="AN29" s="6" t="s">
        <v>138</v>
      </c>
      <c r="AP29" s="6" t="str">
        <f>"d."&amp;$AN29&amp;"=m."&amp;$AN29</f>
        <v>d.facility_id=m.facility_id</v>
      </c>
    </row>
    <row r="30" spans="1:42">
      <c r="A30" s="22"/>
      <c r="P30" s="22"/>
      <c r="Y30" s="22"/>
      <c r="Z30" s="22"/>
      <c r="AA30" s="22"/>
      <c r="AB30" s="22"/>
      <c r="AN30" s="6" t="s">
        <v>1139</v>
      </c>
      <c r="AP30" s="6" t="str">
        <f t="shared" ref="AP30" si="11">"and d."&amp;$AN30&amp;"=m."&amp;$AN30</f>
        <v>and d.uid=m.uid</v>
      </c>
    </row>
    <row r="31" spans="1:42">
      <c r="P31" s="22"/>
      <c r="Y31" s="22"/>
      <c r="Z31" s="22"/>
      <c r="AA31" s="22"/>
      <c r="AB31" s="22"/>
      <c r="AO31" s="6" t="s">
        <v>2022</v>
      </c>
    </row>
    <row r="32" spans="1:42">
      <c r="P32" s="22"/>
      <c r="Y32" s="22"/>
      <c r="Z32" s="22"/>
      <c r="AA32" s="22"/>
      <c r="AB32" s="22"/>
    </row>
    <row r="33" spans="16:28">
      <c r="P33" s="22"/>
      <c r="Y33" s="22"/>
      <c r="Z33" s="22"/>
      <c r="AA33" s="22"/>
      <c r="AB33" s="22"/>
    </row>
    <row r="34" spans="16:28">
      <c r="P34" s="22"/>
      <c r="Y34" s="22"/>
      <c r="Z34" s="22"/>
      <c r="AA34" s="22"/>
      <c r="AB34" s="22"/>
    </row>
    <row r="35" spans="16:28">
      <c r="P35" s="22"/>
      <c r="Y35" s="22"/>
      <c r="Z35" s="22"/>
      <c r="AA35" s="22"/>
      <c r="AB35" s="22"/>
    </row>
    <row r="36" spans="16:28">
      <c r="P36" s="22"/>
      <c r="Y36" s="22"/>
      <c r="Z36" s="22"/>
      <c r="AA36" s="22"/>
      <c r="AB36" s="22"/>
    </row>
    <row r="37" spans="16:28">
      <c r="P37" s="22"/>
      <c r="Y37" s="22"/>
      <c r="Z37" s="22"/>
      <c r="AA37" s="22"/>
      <c r="AB37" s="22"/>
    </row>
    <row r="38" spans="16:28">
      <c r="P38" s="22"/>
      <c r="Y38" s="22"/>
      <c r="Z38" s="22"/>
      <c r="AA38" s="22"/>
      <c r="AB38" s="22"/>
    </row>
  </sheetData>
  <mergeCells count="28">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 ref="B5:C5"/>
    <mergeCell ref="D5:M5"/>
    <mergeCell ref="B6:C6"/>
    <mergeCell ref="D6:M6"/>
    <mergeCell ref="B7:C7"/>
    <mergeCell ref="D7:M7"/>
    <mergeCell ref="B4:C4"/>
    <mergeCell ref="D4:M4"/>
    <mergeCell ref="B1:C2"/>
    <mergeCell ref="E1:I1"/>
    <mergeCell ref="J1:L1"/>
    <mergeCell ref="E2:I2"/>
    <mergeCell ref="J2:L2"/>
  </mergeCells>
  <phoneticPr fontId="8"/>
  <hyperlinks>
    <hyperlink ref="A1" location="エンティティ一覧!A1" display="エンティティ一覧"/>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U52"/>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milscm4.merge_mml_lb_test</v>
      </c>
    </row>
    <row r="3" spans="1:47" ht="18" thickBot="1">
      <c r="B3" s="9"/>
      <c r="C3" s="9"/>
      <c r="D3" s="9"/>
      <c r="E3" s="9"/>
      <c r="F3" s="9"/>
      <c r="G3" s="9"/>
      <c r="H3" s="9"/>
      <c r="I3" s="9"/>
      <c r="J3" s="9"/>
      <c r="K3" s="9"/>
      <c r="L3" s="9"/>
      <c r="M3" s="10"/>
      <c r="N3" s="9"/>
      <c r="Q3" s="6" t="str">
        <f>"ADD CONSTRAINT "&amp;D$8&amp;"_pkey"</f>
        <v>ADD CONSTRAINT merge_mml_lb_test_pkey</v>
      </c>
    </row>
    <row r="4" spans="1:47">
      <c r="B4" s="177" t="s">
        <v>133</v>
      </c>
      <c r="C4" s="178"/>
      <c r="D4" s="179" t="str">
        <f>VLOOKUP(D7,エンティティ一覧!A1:'エンティティ一覧'!AQ10060,13,FALSE)</f>
        <v>ENT_C4_31</v>
      </c>
      <c r="E4" s="180"/>
      <c r="F4" s="180"/>
      <c r="G4" s="180"/>
      <c r="H4" s="180"/>
      <c r="I4" s="180"/>
      <c r="J4" s="180"/>
      <c r="K4" s="180"/>
      <c r="L4" s="180"/>
      <c r="M4" s="181"/>
      <c r="R4" s="6" t="s">
        <v>176</v>
      </c>
    </row>
    <row r="5" spans="1:47">
      <c r="B5" s="161" t="s">
        <v>112</v>
      </c>
      <c r="C5" s="162"/>
      <c r="D5" s="163" t="str">
        <f>VLOOKUP(D7,エンティティ一覧!A1:'エンティティ一覧'!AQ10060,2,FALSE)</f>
        <v>SA_C4</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結合テーブル_MML</v>
      </c>
      <c r="E6" s="164"/>
      <c r="F6" s="164"/>
      <c r="G6" s="164"/>
      <c r="H6" s="164"/>
      <c r="I6" s="164"/>
      <c r="J6" s="164"/>
      <c r="K6" s="164"/>
      <c r="L6" s="164"/>
      <c r="M6" s="165"/>
      <c r="T6" s="6" t="s">
        <v>1493</v>
      </c>
    </row>
    <row r="7" spans="1:47">
      <c r="B7" s="161" t="s">
        <v>114</v>
      </c>
      <c r="C7" s="162"/>
      <c r="D7" s="163" t="s">
        <v>1228</v>
      </c>
      <c r="E7" s="164"/>
      <c r="F7" s="164"/>
      <c r="G7" s="164"/>
      <c r="H7" s="164"/>
      <c r="I7" s="164"/>
      <c r="J7" s="164"/>
      <c r="K7" s="164"/>
      <c r="L7" s="164"/>
      <c r="M7" s="165"/>
      <c r="T7" s="6" t="s">
        <v>1287</v>
      </c>
    </row>
    <row r="8" spans="1:47">
      <c r="B8" s="161" t="s">
        <v>115</v>
      </c>
      <c r="C8" s="162"/>
      <c r="D8" s="163" t="s">
        <v>1229</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二次利用DBの検歴情報モジュール_検歴情報テーブルについて、バックアップスキーマを含めて結合する。</v>
      </c>
      <c r="E9" s="169"/>
      <c r="F9" s="169"/>
      <c r="G9" s="169"/>
      <c r="H9" s="169"/>
      <c r="I9" s="169"/>
      <c r="J9" s="169"/>
      <c r="K9" s="169"/>
      <c r="L9" s="169"/>
      <c r="M9" s="170"/>
      <c r="P9" s="6" t="str">
        <f>"ALTER TABLE milscm4."&amp;D$8&amp;" OWNER TO pgappl11;"</f>
        <v>ALTER TABLE milscm4.merge_mml_lb_test OWNER TO pgappl11;</v>
      </c>
    </row>
    <row r="10" spans="1:47">
      <c r="B10" s="11"/>
      <c r="C10" s="11"/>
      <c r="D10" s="9"/>
      <c r="E10" s="9"/>
      <c r="F10" s="9"/>
      <c r="G10" s="9"/>
      <c r="H10" s="9"/>
      <c r="I10" s="9"/>
      <c r="J10" s="9"/>
      <c r="K10" s="9"/>
      <c r="L10" s="9"/>
      <c r="M10" s="10"/>
      <c r="N10" s="9"/>
      <c r="P10" s="6" t="str">
        <f>"GRANT ALL ON TABLE milscm4."&amp;D$8&amp;" TO pgappl11;"</f>
        <v>GRANT ALL ON TABLE milscm4.merge_mml_lb_test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milscm4.merge_mml_lb_test</v>
      </c>
      <c r="AF12" s="156" t="s">
        <v>480</v>
      </c>
      <c r="AG12" s="156"/>
      <c r="AH12" s="156"/>
      <c r="AJ12" s="6" t="str">
        <f>"INSERT INTO milscm4."&amp;$D$8</f>
        <v>INSERT INTO milscm4.merge_mml_lb_test</v>
      </c>
      <c r="AO12" s="6" t="str">
        <f>"INSERT INTO milscm4."&amp;$D$8</f>
        <v>INSERT INTO milscm4.merge_mml_lb_test</v>
      </c>
      <c r="AT12" s="6" t="str">
        <f>"INSERT INTO milscm4."&amp;$D$8</f>
        <v>INSERT INTO milscm4.merge_mml_lb_test</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9" si="0">IF(L14="○","NOT NULL","")</f>
        <v>NOT NULL</v>
      </c>
      <c r="W14" s="6" t="str">
        <f t="shared" ref="W14:W39" si="1">"-- "&amp;C14</f>
        <v>-- 取込年月</v>
      </c>
      <c r="X14" s="6"/>
      <c r="AF14" s="42"/>
      <c r="AG14" s="42"/>
      <c r="AH14" s="42"/>
      <c r="AK14" s="22" t="str">
        <f t="shared" ref="AK14:AK24" si="2">IF(CHOOSE(MATCH(AK$11,$AF$11:$AH$11,0),$AF14,$AG14,$AH14)="〇",IF($B14&lt;&gt;1,",Null","Null"),IF($B14&lt;&gt;1,","&amp;$D14,$D14))</f>
        <v>torikomi_ym</v>
      </c>
      <c r="AP14" s="22" t="str">
        <f t="shared" ref="AP14:AP39" si="3">IF(CHOOSE(MATCH(AP$11,$AF$11:$AH$11,0),$AF14,$AG14,$AH14)="〇",IF($B14&lt;&gt;1,",Null","Null"),IF($B14&lt;&gt;1,","&amp;"d."&amp;$D14,"d."&amp;$D14))</f>
        <v>d.torikomi_ym</v>
      </c>
      <c r="AU14" s="22" t="str">
        <f t="shared" ref="AU14:AU39" si="4">IF(CHOOSE(MATCH(AU$11,$AF$11:$AH$11,0),$AF14,$AG14,$AH14)="〇",IF($B14&lt;&gt;1,",Null","Null"),IF($B14&lt;&gt;1,","&amp;"d."&amp;$D14,"d."&amp;$D14))</f>
        <v>d.torikomi_ym</v>
      </c>
    </row>
    <row r="15" spans="1:47" s="22" customFormat="1">
      <c r="A15" s="6"/>
      <c r="B15" s="14">
        <f t="shared" ref="B15:B38" si="5">ROW()-13</f>
        <v>2</v>
      </c>
      <c r="C15" s="15" t="s">
        <v>162</v>
      </c>
      <c r="D15" s="15" t="s">
        <v>136</v>
      </c>
      <c r="E15" s="17"/>
      <c r="F15" s="16" t="s">
        <v>129</v>
      </c>
      <c r="G15" s="17">
        <v>10</v>
      </c>
      <c r="H15" s="17" t="str">
        <f t="shared" ref="H15:H39" si="6">IF(F15="フラグ","boolean",IF(F15="文字列","text",IF(F15="整数","integer",IF(F15="実数","numeric",""))))</f>
        <v>integer</v>
      </c>
      <c r="I15" s="17">
        <f t="shared" ref="I15:I39" si="7">IF(H15="boolean",1,IF(H15="text",IF(G15&lt;=126,1+(G15*3),4+(G15*3)),IF(H15="integer",4,IF(H15="numeric",3+CEILING(G15/4*2,2),0))))</f>
        <v>4</v>
      </c>
      <c r="J15" s="18"/>
      <c r="K15" s="21"/>
      <c r="L15" s="19"/>
      <c r="M15" s="20" t="s">
        <v>415</v>
      </c>
      <c r="P15" s="6"/>
      <c r="Q15" s="6"/>
      <c r="R15" s="6"/>
      <c r="S15" s="6" t="str">
        <f t="shared" ref="S15:S39" si="8">IF(B15&lt;&gt;1,","&amp;D15,D15)</f>
        <v>,mil_karute_id</v>
      </c>
      <c r="T15" s="6" t="str">
        <f t="shared" ref="T15:T39" si="9">UPPER(H15)</f>
        <v>INTEGER</v>
      </c>
      <c r="U15" s="6" t="str">
        <f t="shared" ref="U15:U39" si="10">IF(K15&lt;&gt;"","default "&amp;IF(H15="text","'"&amp;K15&amp;"'",K15),"")</f>
        <v/>
      </c>
      <c r="V15" s="6" t="str">
        <f t="shared" si="0"/>
        <v/>
      </c>
      <c r="W15" s="6" t="str">
        <f t="shared" si="1"/>
        <v>-- 千年カルテID</v>
      </c>
      <c r="X15" s="6"/>
      <c r="AF15" s="42"/>
      <c r="AG15" s="42"/>
      <c r="AH15" s="42"/>
      <c r="AK15" s="22" t="str">
        <f t="shared" si="2"/>
        <v>,mil_karute_id</v>
      </c>
      <c r="AP15" s="22" t="str">
        <f t="shared" si="3"/>
        <v>,d.mil_karute_id</v>
      </c>
      <c r="AU15" s="22" t="str">
        <f t="shared" si="4"/>
        <v>,d.mil_karute_id</v>
      </c>
    </row>
    <row r="16" spans="1:47" s="22" customFormat="1" ht="87">
      <c r="A16" s="6"/>
      <c r="B16" s="14">
        <f t="shared" si="5"/>
        <v>3</v>
      </c>
      <c r="C16" s="25" t="s">
        <v>161</v>
      </c>
      <c r="D16" s="25" t="s">
        <v>138</v>
      </c>
      <c r="E16" s="16" t="s">
        <v>137</v>
      </c>
      <c r="F16" s="16" t="s">
        <v>183</v>
      </c>
      <c r="G16" s="16">
        <v>9</v>
      </c>
      <c r="H16" s="17" t="str">
        <f t="shared" si="6"/>
        <v>text</v>
      </c>
      <c r="I16" s="17">
        <f t="shared" si="7"/>
        <v>28</v>
      </c>
      <c r="J16" s="26"/>
      <c r="K16" s="27"/>
      <c r="L16" s="28" t="s">
        <v>137</v>
      </c>
      <c r="M16" s="29" t="s">
        <v>1128</v>
      </c>
      <c r="P16" s="6"/>
      <c r="Q16" s="6"/>
      <c r="R16" s="6"/>
      <c r="S16" s="6" t="str">
        <f t="shared" si="8"/>
        <v>,facility_id</v>
      </c>
      <c r="T16" s="6" t="str">
        <f t="shared" si="9"/>
        <v>TEXT</v>
      </c>
      <c r="U16" s="6" t="str">
        <f t="shared" si="10"/>
        <v/>
      </c>
      <c r="V16" s="6" t="str">
        <f t="shared" si="0"/>
        <v>NOT NULL</v>
      </c>
      <c r="W16" s="6" t="str">
        <f t="shared" si="1"/>
        <v>-- 施設ID</v>
      </c>
      <c r="X16" s="6"/>
      <c r="AF16" s="42"/>
      <c r="AG16" s="42"/>
      <c r="AH16" s="42"/>
      <c r="AK16" s="22" t="str">
        <f t="shared" si="2"/>
        <v>,facility_id</v>
      </c>
      <c r="AP16" s="22" t="str">
        <f t="shared" si="3"/>
        <v>,d.facility_id</v>
      </c>
      <c r="AU16" s="22" t="str">
        <f t="shared" si="4"/>
        <v>,d.facility_id</v>
      </c>
    </row>
    <row r="17" spans="1:47" s="22" customFormat="1" ht="69.599999999999994">
      <c r="A17" s="6"/>
      <c r="B17" s="14">
        <f t="shared" si="5"/>
        <v>4</v>
      </c>
      <c r="C17" s="15" t="s">
        <v>1129</v>
      </c>
      <c r="D17" s="15" t="s">
        <v>1130</v>
      </c>
      <c r="E17" s="17"/>
      <c r="F17" s="16" t="s">
        <v>183</v>
      </c>
      <c r="G17" s="17">
        <v>8</v>
      </c>
      <c r="H17" s="17" t="str">
        <f t="shared" si="6"/>
        <v>text</v>
      </c>
      <c r="I17" s="17">
        <f t="shared" si="7"/>
        <v>25</v>
      </c>
      <c r="J17" s="18"/>
      <c r="K17" s="21"/>
      <c r="L17" s="19" t="s">
        <v>137</v>
      </c>
      <c r="M17" s="20" t="s">
        <v>1187</v>
      </c>
      <c r="P17" s="6"/>
      <c r="Q17" s="6"/>
      <c r="R17" s="6"/>
      <c r="S17" s="6" t="str">
        <f t="shared" ref="S17:S23" si="11">IF(B17&lt;&gt;1,","&amp;D17,D17)</f>
        <v>,shinryo_ymd</v>
      </c>
      <c r="T17" s="6" t="str">
        <f t="shared" ref="T17:T23" si="12">UPPER(H17)</f>
        <v>TEXT</v>
      </c>
      <c r="U17" s="6" t="str">
        <f t="shared" ref="U17:U23" si="13">IF(K17&lt;&gt;"","default "&amp;IF(H17="text","'"&amp;K17&amp;"'",K17),"")</f>
        <v/>
      </c>
      <c r="V17" s="6" t="str">
        <f t="shared" ref="V17:V23" si="14">IF(L17="○","NOT NULL","")</f>
        <v>NOT NULL</v>
      </c>
      <c r="W17" s="6" t="str">
        <f t="shared" ref="W17:W23" si="15">"-- "&amp;C17</f>
        <v>-- 診療年月日</v>
      </c>
      <c r="X17" s="6"/>
      <c r="AF17" s="42"/>
      <c r="AG17" s="42"/>
      <c r="AH17" s="42"/>
      <c r="AK17" s="22" t="str">
        <f t="shared" si="2"/>
        <v>,shinryo_ymd</v>
      </c>
      <c r="AP17" s="22" t="str">
        <f t="shared" si="3"/>
        <v>,d.shinryo_ymd</v>
      </c>
      <c r="AU17" s="22" t="str">
        <f t="shared" si="4"/>
        <v>,d.shinryo_ymd</v>
      </c>
    </row>
    <row r="18" spans="1:47" s="22" customFormat="1">
      <c r="A18" s="6"/>
      <c r="B18" s="14">
        <f>ROW()-13</f>
        <v>5</v>
      </c>
      <c r="C18" s="25" t="s">
        <v>418</v>
      </c>
      <c r="D18" s="25" t="s">
        <v>160</v>
      </c>
      <c r="E18" s="16"/>
      <c r="F18" s="16" t="s">
        <v>183</v>
      </c>
      <c r="G18" s="16">
        <v>3</v>
      </c>
      <c r="H18" s="17" t="str">
        <f t="shared" si="6"/>
        <v>text</v>
      </c>
      <c r="I18" s="17">
        <f t="shared" si="7"/>
        <v>10</v>
      </c>
      <c r="J18" s="26"/>
      <c r="K18" s="27" t="s">
        <v>1133</v>
      </c>
      <c r="L18" s="28" t="s">
        <v>137</v>
      </c>
      <c r="M18" s="29" t="s">
        <v>1134</v>
      </c>
      <c r="P18" s="6"/>
      <c r="Q18" s="6"/>
      <c r="R18" s="6"/>
      <c r="S18" s="6" t="str">
        <f t="shared" si="11"/>
        <v>,data_type</v>
      </c>
      <c r="T18" s="6" t="str">
        <f t="shared" si="12"/>
        <v>TEXT</v>
      </c>
      <c r="U18" s="6" t="str">
        <f t="shared" si="13"/>
        <v>default 'MML'</v>
      </c>
      <c r="V18" s="6" t="str">
        <f t="shared" si="14"/>
        <v>NOT NULL</v>
      </c>
      <c r="W18" s="6" t="str">
        <f t="shared" si="15"/>
        <v>-- データ種別</v>
      </c>
      <c r="X18" s="6"/>
      <c r="AF18" s="42"/>
      <c r="AG18" s="42"/>
      <c r="AH18" s="42"/>
      <c r="AK18" s="22" t="str">
        <f>IF(CHOOSE(MATCH(AK$11,$AF$11:$AH$11,0),$AF18,$AG18,$AH18)="〇",IF($B18&lt;&gt;1,",Null","Null"),IF($B18&lt;&gt;1,","&amp;$D18,$D18))</f>
        <v>,data_type</v>
      </c>
      <c r="AP18" s="22" t="str">
        <f t="shared" si="3"/>
        <v>,d.data_type</v>
      </c>
      <c r="AU18" s="22" t="str">
        <f t="shared" si="4"/>
        <v>,d.data_type</v>
      </c>
    </row>
    <row r="19" spans="1:47" s="22" customFormat="1" ht="34.799999999999997">
      <c r="A19" s="6"/>
      <c r="B19" s="14">
        <f t="shared" si="5"/>
        <v>6</v>
      </c>
      <c r="C19" s="15" t="s">
        <v>1135</v>
      </c>
      <c r="D19" s="15" t="s">
        <v>1136</v>
      </c>
      <c r="E19" s="17" t="s">
        <v>137</v>
      </c>
      <c r="F19" s="16" t="s">
        <v>183</v>
      </c>
      <c r="G19" s="17">
        <v>20</v>
      </c>
      <c r="H19" s="17" t="str">
        <f t="shared" si="6"/>
        <v>text</v>
      </c>
      <c r="I19" s="17">
        <f t="shared" si="7"/>
        <v>61</v>
      </c>
      <c r="J19" s="18"/>
      <c r="K19" s="21"/>
      <c r="L19" s="19" t="s">
        <v>137</v>
      </c>
      <c r="M19" s="20" t="s">
        <v>1137</v>
      </c>
      <c r="P19" s="6"/>
      <c r="Q19" s="6"/>
      <c r="R19" s="6"/>
      <c r="S19" s="6" t="str">
        <f t="shared" si="11"/>
        <v>,master_id</v>
      </c>
      <c r="T19" s="6" t="str">
        <f t="shared" si="12"/>
        <v>TEXT</v>
      </c>
      <c r="U19" s="6" t="str">
        <f t="shared" si="13"/>
        <v/>
      </c>
      <c r="V19" s="6" t="str">
        <f t="shared" si="14"/>
        <v>NOT NULL</v>
      </c>
      <c r="W19" s="6" t="str">
        <f t="shared" si="15"/>
        <v>-- 患者ID</v>
      </c>
      <c r="X19" s="6"/>
      <c r="AF19" s="42"/>
      <c r="AG19" s="42"/>
      <c r="AH19" s="42"/>
      <c r="AK19" s="22" t="str">
        <f t="shared" ref="AK19:AK23" si="16">IF(CHOOSE(MATCH(AK$11,$AF$11:$AH$11,0),$AF19,$AG19,$AH19)="〇",IF($B19&lt;&gt;1,",Null","Null"),IF($B19&lt;&gt;1,","&amp;$D19,$D19))</f>
        <v>,master_id</v>
      </c>
      <c r="AP19" s="22" t="str">
        <f t="shared" si="3"/>
        <v>,d.master_id</v>
      </c>
      <c r="AU19" s="22" t="str">
        <f t="shared" si="4"/>
        <v>,d.master_id</v>
      </c>
    </row>
    <row r="20" spans="1:47" s="22" customFormat="1" ht="34.799999999999997">
      <c r="A20" s="6"/>
      <c r="B20" s="14">
        <f t="shared" si="5"/>
        <v>7</v>
      </c>
      <c r="C20" s="25" t="s">
        <v>1138</v>
      </c>
      <c r="D20" s="25" t="s">
        <v>1139</v>
      </c>
      <c r="E20" s="16" t="s">
        <v>137</v>
      </c>
      <c r="F20" s="16" t="s">
        <v>183</v>
      </c>
      <c r="G20" s="16">
        <v>50</v>
      </c>
      <c r="H20" s="17" t="str">
        <f t="shared" si="6"/>
        <v>text</v>
      </c>
      <c r="I20" s="17">
        <f t="shared" si="7"/>
        <v>151</v>
      </c>
      <c r="J20" s="26"/>
      <c r="K20" s="27"/>
      <c r="L20" s="28" t="s">
        <v>137</v>
      </c>
      <c r="M20" s="29" t="s">
        <v>1140</v>
      </c>
      <c r="P20" s="6"/>
      <c r="Q20" s="6"/>
      <c r="R20" s="6"/>
      <c r="S20" s="6" t="str">
        <f t="shared" si="11"/>
        <v>,uid</v>
      </c>
      <c r="T20" s="6" t="str">
        <f t="shared" si="12"/>
        <v>TEXT</v>
      </c>
      <c r="U20" s="6" t="str">
        <f t="shared" si="13"/>
        <v/>
      </c>
      <c r="V20" s="6" t="str">
        <f t="shared" si="14"/>
        <v>NOT NULL</v>
      </c>
      <c r="W20" s="6" t="str">
        <f t="shared" si="15"/>
        <v>-- 文書ユニークID</v>
      </c>
      <c r="X20" s="6"/>
      <c r="AF20" s="42"/>
      <c r="AG20" s="42"/>
      <c r="AH20" s="42"/>
      <c r="AK20" s="22" t="str">
        <f t="shared" si="16"/>
        <v>,uid</v>
      </c>
      <c r="AP20" s="22" t="str">
        <f t="shared" si="3"/>
        <v>,d.uid</v>
      </c>
      <c r="AU20" s="22" t="str">
        <f t="shared" si="4"/>
        <v>,d.uid</v>
      </c>
    </row>
    <row r="21" spans="1:47" s="22" customFormat="1">
      <c r="A21" s="6"/>
      <c r="B21" s="14">
        <f t="shared" si="5"/>
        <v>8</v>
      </c>
      <c r="C21" s="15" t="s">
        <v>1230</v>
      </c>
      <c r="D21" s="15" t="s">
        <v>1231</v>
      </c>
      <c r="E21" s="17" t="s">
        <v>137</v>
      </c>
      <c r="F21" s="16" t="s">
        <v>129</v>
      </c>
      <c r="G21" s="17">
        <v>10</v>
      </c>
      <c r="H21" s="17" t="str">
        <f t="shared" si="6"/>
        <v>integer</v>
      </c>
      <c r="I21" s="17">
        <f t="shared" si="7"/>
        <v>4</v>
      </c>
      <c r="J21" s="18"/>
      <c r="K21" s="21"/>
      <c r="L21" s="19" t="s">
        <v>137</v>
      </c>
      <c r="M21" s="20" t="s">
        <v>1232</v>
      </c>
      <c r="P21" s="6"/>
      <c r="Q21" s="6"/>
      <c r="R21" s="6"/>
      <c r="S21" s="6" t="str">
        <f t="shared" si="11"/>
        <v>,kenreki_seq</v>
      </c>
      <c r="T21" s="6" t="str">
        <f t="shared" si="12"/>
        <v>INTEGER</v>
      </c>
      <c r="U21" s="6" t="str">
        <f t="shared" si="13"/>
        <v/>
      </c>
      <c r="V21" s="6" t="str">
        <f t="shared" si="14"/>
        <v>NOT NULL</v>
      </c>
      <c r="W21" s="6" t="str">
        <f t="shared" si="15"/>
        <v>-- 検歴SEQ</v>
      </c>
      <c r="X21" s="6"/>
      <c r="AF21" s="42"/>
      <c r="AG21" s="42"/>
      <c r="AH21" s="42"/>
      <c r="AK21" s="22" t="str">
        <f t="shared" si="16"/>
        <v>,kenreki_seq</v>
      </c>
      <c r="AP21" s="22" t="str">
        <f t="shared" si="3"/>
        <v>,d.kenreki_seq</v>
      </c>
      <c r="AU21" s="22" t="str">
        <f t="shared" si="4"/>
        <v>,d.kenreki_seq</v>
      </c>
    </row>
    <row r="22" spans="1:47" s="22" customFormat="1">
      <c r="A22" s="6"/>
      <c r="B22" s="14">
        <f>ROW()-13</f>
        <v>9</v>
      </c>
      <c r="C22" s="25" t="s">
        <v>1233</v>
      </c>
      <c r="D22" s="25" t="s">
        <v>1234</v>
      </c>
      <c r="E22" s="16"/>
      <c r="F22" s="16" t="s">
        <v>183</v>
      </c>
      <c r="G22" s="16">
        <v>50</v>
      </c>
      <c r="H22" s="17" t="str">
        <f t="shared" si="6"/>
        <v>text</v>
      </c>
      <c r="I22" s="17">
        <f t="shared" si="7"/>
        <v>151</v>
      </c>
      <c r="J22" s="26"/>
      <c r="K22" s="27"/>
      <c r="L22" s="28"/>
      <c r="M22" s="29" t="s">
        <v>1235</v>
      </c>
      <c r="P22" s="6"/>
      <c r="Q22" s="6"/>
      <c r="R22" s="6"/>
      <c r="S22" s="6" t="str">
        <f t="shared" si="11"/>
        <v>,irai_id</v>
      </c>
      <c r="T22" s="6" t="str">
        <f t="shared" si="12"/>
        <v>TEXT</v>
      </c>
      <c r="U22" s="6" t="str">
        <f t="shared" si="13"/>
        <v/>
      </c>
      <c r="V22" s="6" t="str">
        <f t="shared" si="14"/>
        <v/>
      </c>
      <c r="W22" s="6" t="str">
        <f t="shared" si="15"/>
        <v>-- 依頼ID</v>
      </c>
      <c r="X22" s="6"/>
      <c r="AF22" s="42"/>
      <c r="AG22" s="42"/>
      <c r="AH22" s="42" t="s">
        <v>1494</v>
      </c>
      <c r="AK22" s="22" t="str">
        <f t="shared" si="16"/>
        <v>,irai_id</v>
      </c>
      <c r="AP22" s="22" t="str">
        <f t="shared" si="3"/>
        <v>,d.irai_id</v>
      </c>
      <c r="AU22" s="22" t="str">
        <f t="shared" si="4"/>
        <v>,Null</v>
      </c>
    </row>
    <row r="23" spans="1:47" s="22" customFormat="1" ht="52.2">
      <c r="A23" s="6"/>
      <c r="B23" s="14">
        <f t="shared" si="5"/>
        <v>10</v>
      </c>
      <c r="C23" s="15" t="s">
        <v>1236</v>
      </c>
      <c r="D23" s="15" t="s">
        <v>1237</v>
      </c>
      <c r="E23" s="17"/>
      <c r="F23" s="16" t="s">
        <v>183</v>
      </c>
      <c r="G23" s="17">
        <v>12</v>
      </c>
      <c r="H23" s="17" t="str">
        <f t="shared" si="6"/>
        <v>text</v>
      </c>
      <c r="I23" s="17">
        <f t="shared" si="7"/>
        <v>37</v>
      </c>
      <c r="J23" s="18"/>
      <c r="K23" s="21"/>
      <c r="L23" s="19"/>
      <c r="M23" s="20" t="s">
        <v>1238</v>
      </c>
      <c r="P23" s="6"/>
      <c r="Q23" s="6"/>
      <c r="R23" s="6"/>
      <c r="S23" s="6" t="str">
        <f t="shared" si="11"/>
        <v>,sample_time</v>
      </c>
      <c r="T23" s="6" t="str">
        <f t="shared" si="12"/>
        <v>TEXT</v>
      </c>
      <c r="U23" s="6" t="str">
        <f t="shared" si="13"/>
        <v/>
      </c>
      <c r="V23" s="6" t="str">
        <f t="shared" si="14"/>
        <v/>
      </c>
      <c r="W23" s="6" t="str">
        <f t="shared" si="15"/>
        <v>-- 採取日時</v>
      </c>
      <c r="X23" s="6"/>
      <c r="AF23" s="42"/>
      <c r="AG23" s="42"/>
      <c r="AH23" s="42"/>
      <c r="AK23" s="22" t="str">
        <f t="shared" si="16"/>
        <v>,sample_time</v>
      </c>
      <c r="AP23" s="22" t="str">
        <f t="shared" si="3"/>
        <v>,d.sample_time</v>
      </c>
      <c r="AU23" s="22" t="str">
        <f t="shared" si="4"/>
        <v>,d.sample_time</v>
      </c>
    </row>
    <row r="24" spans="1:47" s="22" customFormat="1" ht="34.799999999999997">
      <c r="A24" s="6"/>
      <c r="B24" s="14">
        <f t="shared" si="5"/>
        <v>11</v>
      </c>
      <c r="C24" s="15" t="s">
        <v>1239</v>
      </c>
      <c r="D24" s="15" t="s">
        <v>1240</v>
      </c>
      <c r="E24" s="17"/>
      <c r="F24" s="16" t="s">
        <v>183</v>
      </c>
      <c r="G24" s="17">
        <v>12</v>
      </c>
      <c r="H24" s="17" t="str">
        <f t="shared" si="6"/>
        <v>text</v>
      </c>
      <c r="I24" s="17">
        <f t="shared" si="7"/>
        <v>37</v>
      </c>
      <c r="J24" s="18"/>
      <c r="K24" s="21"/>
      <c r="L24" s="19"/>
      <c r="M24" s="20" t="s">
        <v>1241</v>
      </c>
      <c r="P24" s="6"/>
      <c r="Q24" s="6"/>
      <c r="R24" s="6"/>
      <c r="S24" s="6" t="str">
        <f t="shared" si="8"/>
        <v>,uketsuke_time</v>
      </c>
      <c r="T24" s="6" t="str">
        <f t="shared" si="9"/>
        <v>TEXT</v>
      </c>
      <c r="U24" s="6" t="str">
        <f t="shared" si="10"/>
        <v/>
      </c>
      <c r="V24" s="6" t="str">
        <f t="shared" si="0"/>
        <v/>
      </c>
      <c r="W24" s="6" t="str">
        <f t="shared" si="1"/>
        <v>-- 受付日時</v>
      </c>
      <c r="X24" s="6"/>
      <c r="AF24" s="44"/>
      <c r="AG24" s="42"/>
      <c r="AH24" s="44" t="s">
        <v>1494</v>
      </c>
      <c r="AK24" s="22" t="str">
        <f t="shared" si="2"/>
        <v>,uketsuke_time</v>
      </c>
      <c r="AP24" s="22" t="str">
        <f t="shared" si="3"/>
        <v>,d.uketsuke_time</v>
      </c>
      <c r="AU24" s="22" t="str">
        <f t="shared" si="4"/>
        <v>,Null</v>
      </c>
    </row>
    <row r="25" spans="1:47" s="22" customFormat="1" ht="34.799999999999997">
      <c r="A25" s="6"/>
      <c r="B25" s="14">
        <f>ROW()-13</f>
        <v>12</v>
      </c>
      <c r="C25" s="25" t="s">
        <v>1242</v>
      </c>
      <c r="D25" s="25" t="s">
        <v>1243</v>
      </c>
      <c r="E25" s="16"/>
      <c r="F25" s="16" t="s">
        <v>183</v>
      </c>
      <c r="G25" s="16">
        <v>12</v>
      </c>
      <c r="H25" s="17" t="str">
        <f t="shared" si="6"/>
        <v>text</v>
      </c>
      <c r="I25" s="17">
        <f t="shared" si="7"/>
        <v>37</v>
      </c>
      <c r="J25" s="26"/>
      <c r="K25" s="27"/>
      <c r="L25" s="28"/>
      <c r="M25" s="29" t="s">
        <v>1244</v>
      </c>
      <c r="P25" s="6"/>
      <c r="Q25" s="6"/>
      <c r="R25" s="6"/>
      <c r="S25" s="6" t="str">
        <f t="shared" si="8"/>
        <v>,report_time</v>
      </c>
      <c r="T25" s="6" t="str">
        <f t="shared" si="9"/>
        <v>TEXT</v>
      </c>
      <c r="U25" s="6" t="str">
        <f t="shared" si="10"/>
        <v/>
      </c>
      <c r="V25" s="6" t="str">
        <f t="shared" si="0"/>
        <v/>
      </c>
      <c r="W25" s="6" t="str">
        <f t="shared" si="1"/>
        <v>-- 報告日時</v>
      </c>
      <c r="X25" s="6"/>
      <c r="AF25" s="44"/>
      <c r="AG25" s="42"/>
      <c r="AH25" s="44" t="s">
        <v>1494</v>
      </c>
      <c r="AK25" s="22" t="str">
        <f>IF(CHOOSE(MATCH(AK$11,$AF$11:$AH$11,0),$AF25,$AG25,$AH25)="〇",IF($B25&lt;&gt;1,",Null","Null"),IF($B25&lt;&gt;1,","&amp;$D25,$D25))</f>
        <v>,report_time</v>
      </c>
      <c r="AP25" s="22" t="str">
        <f t="shared" si="3"/>
        <v>,d.report_time</v>
      </c>
      <c r="AU25" s="22" t="str">
        <f t="shared" si="4"/>
        <v>,Null</v>
      </c>
    </row>
    <row r="26" spans="1:47" s="22" customFormat="1">
      <c r="A26" s="6"/>
      <c r="B26" s="14">
        <f t="shared" si="5"/>
        <v>13</v>
      </c>
      <c r="C26" s="15" t="s">
        <v>1245</v>
      </c>
      <c r="D26" s="15" t="s">
        <v>1246</v>
      </c>
      <c r="E26" s="17"/>
      <c r="F26" s="16" t="s">
        <v>183</v>
      </c>
      <c r="G26" s="17">
        <v>12</v>
      </c>
      <c r="H26" s="17" t="str">
        <f t="shared" si="6"/>
        <v>text</v>
      </c>
      <c r="I26" s="17">
        <f t="shared" si="7"/>
        <v>37</v>
      </c>
      <c r="J26" s="18"/>
      <c r="K26" s="21"/>
      <c r="L26" s="19"/>
      <c r="M26" s="20" t="s">
        <v>1247</v>
      </c>
      <c r="P26" s="6"/>
      <c r="Q26" s="6"/>
      <c r="R26" s="6"/>
      <c r="S26" s="6" t="str">
        <f t="shared" si="8"/>
        <v>,status</v>
      </c>
      <c r="T26" s="6" t="str">
        <f t="shared" si="9"/>
        <v>TEXT</v>
      </c>
      <c r="U26" s="6" t="str">
        <f t="shared" si="10"/>
        <v/>
      </c>
      <c r="V26" s="6" t="str">
        <f t="shared" si="0"/>
        <v/>
      </c>
      <c r="W26" s="6" t="str">
        <f t="shared" si="1"/>
        <v>-- 報告状態</v>
      </c>
      <c r="X26" s="6"/>
      <c r="AF26" s="44"/>
      <c r="AG26" s="42"/>
      <c r="AH26" s="44" t="s">
        <v>1494</v>
      </c>
      <c r="AK26" s="22" t="str">
        <f t="shared" ref="AK26:AK29" si="17">IF(CHOOSE(MATCH(AK$11,$AF$11:$AH$11,0),$AF26,$AG26,$AH26)="〇",IF($B26&lt;&gt;1,",Null","Null"),IF($B26&lt;&gt;1,","&amp;$D26,$D26))</f>
        <v>,status</v>
      </c>
      <c r="AP26" s="22" t="str">
        <f t="shared" si="3"/>
        <v>,d.status</v>
      </c>
      <c r="AU26" s="22" t="str">
        <f t="shared" si="4"/>
        <v>,Null</v>
      </c>
    </row>
    <row r="27" spans="1:47" s="22" customFormat="1" ht="52.2">
      <c r="A27" s="6"/>
      <c r="B27" s="14">
        <f t="shared" si="5"/>
        <v>14</v>
      </c>
      <c r="C27" s="25" t="s">
        <v>1248</v>
      </c>
      <c r="D27" s="25" t="s">
        <v>1249</v>
      </c>
      <c r="E27" s="16"/>
      <c r="F27" s="16" t="s">
        <v>183</v>
      </c>
      <c r="G27" s="16">
        <v>5</v>
      </c>
      <c r="H27" s="17" t="str">
        <f t="shared" si="6"/>
        <v>text</v>
      </c>
      <c r="I27" s="17">
        <f t="shared" si="7"/>
        <v>16</v>
      </c>
      <c r="J27" s="26"/>
      <c r="K27" s="27"/>
      <c r="L27" s="28"/>
      <c r="M27" s="29" t="s">
        <v>1250</v>
      </c>
      <c r="P27" s="6"/>
      <c r="Q27" s="6"/>
      <c r="R27" s="6"/>
      <c r="S27" s="6" t="str">
        <f t="shared" si="8"/>
        <v>,status_code</v>
      </c>
      <c r="T27" s="6" t="str">
        <f t="shared" si="9"/>
        <v>TEXT</v>
      </c>
      <c r="U27" s="6" t="str">
        <f t="shared" si="10"/>
        <v/>
      </c>
      <c r="V27" s="6" t="str">
        <f t="shared" si="0"/>
        <v/>
      </c>
      <c r="W27" s="6" t="str">
        <f t="shared" si="1"/>
        <v>-- 報告状態コード</v>
      </c>
      <c r="X27" s="6"/>
      <c r="AF27" s="42"/>
      <c r="AG27" s="42"/>
      <c r="AH27" s="42"/>
      <c r="AK27" s="22" t="str">
        <f t="shared" si="17"/>
        <v>,status_code</v>
      </c>
      <c r="AP27" s="22" t="str">
        <f t="shared" si="3"/>
        <v>,d.status_code</v>
      </c>
      <c r="AU27" s="22" t="str">
        <f t="shared" si="4"/>
        <v>,d.status_code</v>
      </c>
    </row>
    <row r="28" spans="1:47" s="22" customFormat="1">
      <c r="A28" s="6"/>
      <c r="B28" s="14">
        <f t="shared" si="5"/>
        <v>15</v>
      </c>
      <c r="C28" s="15" t="s">
        <v>1251</v>
      </c>
      <c r="D28" s="15" t="s">
        <v>1252</v>
      </c>
      <c r="E28" s="17"/>
      <c r="F28" s="16" t="s">
        <v>183</v>
      </c>
      <c r="G28" s="17">
        <v>50</v>
      </c>
      <c r="H28" s="17" t="str">
        <f t="shared" si="6"/>
        <v>text</v>
      </c>
      <c r="I28" s="17">
        <f t="shared" si="7"/>
        <v>151</v>
      </c>
      <c r="J28" s="18"/>
      <c r="K28" s="21"/>
      <c r="L28" s="19"/>
      <c r="M28" s="20" t="s">
        <v>1253</v>
      </c>
      <c r="P28" s="6"/>
      <c r="Q28" s="6"/>
      <c r="R28" s="6"/>
      <c r="S28" s="6" t="str">
        <f t="shared" si="8"/>
        <v>,set_name</v>
      </c>
      <c r="T28" s="6" t="str">
        <f t="shared" si="9"/>
        <v>TEXT</v>
      </c>
      <c r="U28" s="6" t="str">
        <f t="shared" si="10"/>
        <v/>
      </c>
      <c r="V28" s="6" t="str">
        <f t="shared" si="0"/>
        <v/>
      </c>
      <c r="W28" s="6" t="str">
        <f t="shared" si="1"/>
        <v>-- セット名</v>
      </c>
      <c r="X28" s="6"/>
      <c r="AF28" s="44"/>
      <c r="AG28" s="42"/>
      <c r="AH28" s="44" t="s">
        <v>1494</v>
      </c>
      <c r="AK28" s="22" t="str">
        <f t="shared" si="17"/>
        <v>,set_name</v>
      </c>
      <c r="AP28" s="22" t="str">
        <f t="shared" si="3"/>
        <v>,d.set_name</v>
      </c>
      <c r="AU28" s="22" t="str">
        <f t="shared" si="4"/>
        <v>,Null</v>
      </c>
    </row>
    <row r="29" spans="1:47" s="22" customFormat="1" ht="34.799999999999997">
      <c r="A29" s="6"/>
      <c r="B29" s="14">
        <f>ROW()-13</f>
        <v>16</v>
      </c>
      <c r="C29" s="25" t="s">
        <v>1254</v>
      </c>
      <c r="D29" s="25" t="s">
        <v>1255</v>
      </c>
      <c r="E29" s="16"/>
      <c r="F29" s="16" t="s">
        <v>183</v>
      </c>
      <c r="G29" s="16">
        <v>50</v>
      </c>
      <c r="H29" s="17" t="str">
        <f t="shared" si="6"/>
        <v>text</v>
      </c>
      <c r="I29" s="17">
        <f t="shared" si="7"/>
        <v>151</v>
      </c>
      <c r="J29" s="26"/>
      <c r="K29" s="27"/>
      <c r="L29" s="28"/>
      <c r="M29" s="29" t="s">
        <v>1256</v>
      </c>
      <c r="P29" s="6"/>
      <c r="Q29" s="6"/>
      <c r="R29" s="6"/>
      <c r="S29" s="6" t="str">
        <f t="shared" si="8"/>
        <v>,set_name_code</v>
      </c>
      <c r="T29" s="6" t="str">
        <f t="shared" si="9"/>
        <v>TEXT</v>
      </c>
      <c r="U29" s="6" t="str">
        <f t="shared" si="10"/>
        <v/>
      </c>
      <c r="V29" s="6" t="str">
        <f t="shared" si="0"/>
        <v/>
      </c>
      <c r="W29" s="6" t="str">
        <f t="shared" si="1"/>
        <v>-- セット名コード</v>
      </c>
      <c r="X29" s="6"/>
      <c r="AF29" s="44"/>
      <c r="AG29" s="42"/>
      <c r="AH29" s="44" t="s">
        <v>1494</v>
      </c>
      <c r="AK29" s="22" t="str">
        <f t="shared" si="17"/>
        <v>,set_name_code</v>
      </c>
      <c r="AP29" s="22" t="str">
        <f t="shared" si="3"/>
        <v>,d.set_name_code</v>
      </c>
      <c r="AU29" s="22" t="str">
        <f t="shared" si="4"/>
        <v>,Null</v>
      </c>
    </row>
    <row r="30" spans="1:47" s="22" customFormat="1" ht="34.799999999999997">
      <c r="A30" s="6"/>
      <c r="B30" s="14">
        <f t="shared" si="5"/>
        <v>17</v>
      </c>
      <c r="C30" s="15" t="s">
        <v>1257</v>
      </c>
      <c r="D30" s="15" t="s">
        <v>1258</v>
      </c>
      <c r="E30" s="17"/>
      <c r="F30" s="16" t="s">
        <v>183</v>
      </c>
      <c r="G30" s="17">
        <v>50</v>
      </c>
      <c r="H30" s="17" t="str">
        <f t="shared" si="6"/>
        <v>text</v>
      </c>
      <c r="I30" s="17">
        <f t="shared" si="7"/>
        <v>151</v>
      </c>
      <c r="J30" s="18"/>
      <c r="K30" s="21"/>
      <c r="L30" s="19"/>
      <c r="M30" s="20" t="s">
        <v>1259</v>
      </c>
      <c r="P30" s="6"/>
      <c r="Q30" s="6"/>
      <c r="R30" s="6"/>
      <c r="S30" s="6" t="str">
        <f t="shared" ref="S30:S33" si="18">IF(B30&lt;&gt;1,","&amp;D30,D30)</f>
        <v>,set_name_code_id</v>
      </c>
      <c r="T30" s="6" t="str">
        <f t="shared" ref="T30:T33" si="19">UPPER(H30)</f>
        <v>TEXT</v>
      </c>
      <c r="U30" s="6" t="str">
        <f t="shared" ref="U30:U33" si="20">IF(K30&lt;&gt;"","default "&amp;IF(H30="text","'"&amp;K30&amp;"'",K30),"")</f>
        <v/>
      </c>
      <c r="V30" s="6" t="str">
        <f t="shared" ref="V30:V33" si="21">IF(L30="○","NOT NULL","")</f>
        <v/>
      </c>
      <c r="W30" s="6" t="str">
        <f t="shared" ref="W30:W33" si="22">"-- "&amp;C30</f>
        <v>-- セット名コードID</v>
      </c>
      <c r="X30" s="6"/>
      <c r="AF30" s="44"/>
      <c r="AG30" s="42"/>
      <c r="AH30" s="44" t="s">
        <v>1494</v>
      </c>
      <c r="AK30" s="22" t="str">
        <f t="shared" ref="AK30:AK33" si="23">IF(CHOOSE(MATCH(AK$11,$AF$11:$AH$11,0),$AF30,$AG30,$AH30)="〇",IF($B30&lt;&gt;1,",Null","Null"),IF($B30&lt;&gt;1,","&amp;$D30,$D30))</f>
        <v>,set_name_code_id</v>
      </c>
      <c r="AP30" s="22" t="str">
        <f t="shared" si="3"/>
        <v>,d.set_name_code_id</v>
      </c>
      <c r="AU30" s="22" t="str">
        <f t="shared" si="4"/>
        <v>,Null</v>
      </c>
    </row>
    <row r="31" spans="1:47" s="22" customFormat="1">
      <c r="A31" s="6"/>
      <c r="B31" s="14">
        <f t="shared" si="5"/>
        <v>18</v>
      </c>
      <c r="C31" s="25" t="s">
        <v>1260</v>
      </c>
      <c r="D31" s="25" t="s">
        <v>1261</v>
      </c>
      <c r="E31" s="16"/>
      <c r="F31" s="16" t="s">
        <v>183</v>
      </c>
      <c r="G31" s="16">
        <v>50</v>
      </c>
      <c r="H31" s="17" t="str">
        <f t="shared" si="6"/>
        <v>text</v>
      </c>
      <c r="I31" s="17">
        <f t="shared" si="7"/>
        <v>151</v>
      </c>
      <c r="J31" s="26"/>
      <c r="K31" s="27"/>
      <c r="L31" s="28"/>
      <c r="M31" s="29" t="s">
        <v>1262</v>
      </c>
      <c r="P31" s="6"/>
      <c r="Q31" s="6"/>
      <c r="R31" s="6"/>
      <c r="S31" s="6" t="str">
        <f t="shared" si="18"/>
        <v>,irai_facility</v>
      </c>
      <c r="T31" s="6" t="str">
        <f t="shared" si="19"/>
        <v>TEXT</v>
      </c>
      <c r="U31" s="6" t="str">
        <f t="shared" si="20"/>
        <v/>
      </c>
      <c r="V31" s="6" t="str">
        <f t="shared" si="21"/>
        <v/>
      </c>
      <c r="W31" s="6" t="str">
        <f t="shared" si="22"/>
        <v>-- 依頼施設</v>
      </c>
      <c r="X31" s="6"/>
      <c r="AF31" s="44"/>
      <c r="AG31" s="42"/>
      <c r="AH31" s="44" t="s">
        <v>1494</v>
      </c>
      <c r="AK31" s="22" t="str">
        <f t="shared" si="23"/>
        <v>,irai_facility</v>
      </c>
      <c r="AP31" s="22" t="str">
        <f t="shared" si="3"/>
        <v>,d.irai_facility</v>
      </c>
      <c r="AU31" s="22" t="str">
        <f t="shared" si="4"/>
        <v>,Null</v>
      </c>
    </row>
    <row r="32" spans="1:47" s="22" customFormat="1">
      <c r="A32" s="6"/>
      <c r="B32" s="14">
        <f t="shared" si="5"/>
        <v>19</v>
      </c>
      <c r="C32" s="15" t="s">
        <v>1263</v>
      </c>
      <c r="D32" s="15" t="s">
        <v>1264</v>
      </c>
      <c r="E32" s="17"/>
      <c r="F32" s="16" t="s">
        <v>183</v>
      </c>
      <c r="G32" s="17">
        <v>50</v>
      </c>
      <c r="H32" s="17" t="str">
        <f t="shared" si="6"/>
        <v>text</v>
      </c>
      <c r="I32" s="17">
        <f t="shared" si="7"/>
        <v>151</v>
      </c>
      <c r="J32" s="18"/>
      <c r="K32" s="21"/>
      <c r="L32" s="19"/>
      <c r="M32" s="20" t="s">
        <v>1265</v>
      </c>
      <c r="P32" s="6"/>
      <c r="Q32" s="6"/>
      <c r="R32" s="6"/>
      <c r="S32" s="6" t="str">
        <f t="shared" si="18"/>
        <v>,irai_facility_code</v>
      </c>
      <c r="T32" s="6" t="str">
        <f t="shared" si="19"/>
        <v>TEXT</v>
      </c>
      <c r="U32" s="6" t="str">
        <f t="shared" si="20"/>
        <v/>
      </c>
      <c r="V32" s="6" t="str">
        <f t="shared" si="21"/>
        <v/>
      </c>
      <c r="W32" s="6" t="str">
        <f t="shared" si="22"/>
        <v>-- 依頼施設コード</v>
      </c>
      <c r="X32" s="6"/>
      <c r="AF32" s="44"/>
      <c r="AG32" s="42"/>
      <c r="AH32" s="44" t="s">
        <v>1494</v>
      </c>
      <c r="AK32" s="22" t="str">
        <f t="shared" si="23"/>
        <v>,irai_facility_code</v>
      </c>
      <c r="AP32" s="22" t="str">
        <f t="shared" si="3"/>
        <v>,d.irai_facility_code</v>
      </c>
      <c r="AU32" s="22" t="str">
        <f t="shared" si="4"/>
        <v>,Null</v>
      </c>
    </row>
    <row r="33" spans="1:47" s="22" customFormat="1" ht="34.799999999999997">
      <c r="A33" s="6"/>
      <c r="B33" s="14">
        <f>ROW()-13</f>
        <v>20</v>
      </c>
      <c r="C33" s="25" t="s">
        <v>1266</v>
      </c>
      <c r="D33" s="25" t="s">
        <v>1267</v>
      </c>
      <c r="E33" s="16"/>
      <c r="F33" s="16" t="s">
        <v>183</v>
      </c>
      <c r="G33" s="16">
        <v>50</v>
      </c>
      <c r="H33" s="17" t="str">
        <f t="shared" si="6"/>
        <v>text</v>
      </c>
      <c r="I33" s="17">
        <f t="shared" si="7"/>
        <v>151</v>
      </c>
      <c r="J33" s="26"/>
      <c r="K33" s="27"/>
      <c r="L33" s="28"/>
      <c r="M33" s="29" t="s">
        <v>1268</v>
      </c>
      <c r="P33" s="6"/>
      <c r="Q33" s="6"/>
      <c r="R33" s="6"/>
      <c r="S33" s="6" t="str">
        <f t="shared" si="18"/>
        <v>,irai_facility_code_id</v>
      </c>
      <c r="T33" s="6" t="str">
        <f t="shared" si="19"/>
        <v>TEXT</v>
      </c>
      <c r="U33" s="6" t="str">
        <f t="shared" si="20"/>
        <v/>
      </c>
      <c r="V33" s="6" t="str">
        <f t="shared" si="21"/>
        <v/>
      </c>
      <c r="W33" s="6" t="str">
        <f t="shared" si="22"/>
        <v>-- 依頼施設コードID</v>
      </c>
      <c r="X33" s="6"/>
      <c r="AF33" s="44"/>
      <c r="AG33" s="42"/>
      <c r="AH33" s="44" t="s">
        <v>1494</v>
      </c>
      <c r="AK33" s="22" t="str">
        <f t="shared" si="23"/>
        <v>,irai_facility_code_id</v>
      </c>
      <c r="AP33" s="22" t="str">
        <f t="shared" si="3"/>
        <v>,d.irai_facility_code_id</v>
      </c>
      <c r="AU33" s="22" t="str">
        <f t="shared" si="4"/>
        <v>,Null</v>
      </c>
    </row>
    <row r="34" spans="1:47" s="22" customFormat="1">
      <c r="A34" s="6"/>
      <c r="B34" s="14">
        <f t="shared" si="5"/>
        <v>21</v>
      </c>
      <c r="C34" s="15" t="s">
        <v>1269</v>
      </c>
      <c r="D34" s="15" t="s">
        <v>1270</v>
      </c>
      <c r="E34" s="17"/>
      <c r="F34" s="16" t="s">
        <v>183</v>
      </c>
      <c r="G34" s="17">
        <v>50</v>
      </c>
      <c r="H34" s="17" t="str">
        <f t="shared" si="6"/>
        <v>text</v>
      </c>
      <c r="I34" s="17">
        <f t="shared" si="7"/>
        <v>151</v>
      </c>
      <c r="J34" s="18"/>
      <c r="K34" s="21"/>
      <c r="L34" s="19"/>
      <c r="M34" s="20" t="s">
        <v>1271</v>
      </c>
      <c r="P34" s="6"/>
      <c r="Q34" s="6"/>
      <c r="R34" s="6"/>
      <c r="S34" s="6" t="str">
        <f t="shared" si="8"/>
        <v>,irai_department</v>
      </c>
      <c r="T34" s="6" t="str">
        <f t="shared" si="9"/>
        <v>TEXT</v>
      </c>
      <c r="U34" s="6" t="str">
        <f t="shared" si="10"/>
        <v/>
      </c>
      <c r="V34" s="6" t="str">
        <f t="shared" si="0"/>
        <v/>
      </c>
      <c r="W34" s="6" t="str">
        <f t="shared" si="1"/>
        <v>-- 依頼診療科</v>
      </c>
      <c r="X34" s="6"/>
      <c r="AF34" s="44"/>
      <c r="AG34" s="42"/>
      <c r="AH34" s="44" t="s">
        <v>1494</v>
      </c>
      <c r="AK34" s="22" t="str">
        <f t="shared" ref="AK34:AK39" si="24">IF(CHOOSE(MATCH(AK$11,$AF$11:$AH$11,0),$AF34,$AG34,$AH34)="〇",IF($B34&lt;&gt;1,",Null","Null"),IF($B34&lt;&gt;1,","&amp;$D34,$D34))</f>
        <v>,irai_department</v>
      </c>
      <c r="AP34" s="22" t="str">
        <f t="shared" si="3"/>
        <v>,d.irai_department</v>
      </c>
      <c r="AU34" s="22" t="str">
        <f t="shared" si="4"/>
        <v>,Null</v>
      </c>
    </row>
    <row r="35" spans="1:47" s="22" customFormat="1" ht="34.799999999999997">
      <c r="A35" s="6"/>
      <c r="B35" s="14">
        <f t="shared" si="5"/>
        <v>22</v>
      </c>
      <c r="C35" s="25" t="s">
        <v>1272</v>
      </c>
      <c r="D35" s="25" t="s">
        <v>1273</v>
      </c>
      <c r="E35" s="16"/>
      <c r="F35" s="16" t="s">
        <v>183</v>
      </c>
      <c r="G35" s="16">
        <v>50</v>
      </c>
      <c r="H35" s="17" t="str">
        <f t="shared" si="6"/>
        <v>text</v>
      </c>
      <c r="I35" s="17">
        <f t="shared" si="7"/>
        <v>151</v>
      </c>
      <c r="J35" s="26"/>
      <c r="K35" s="27"/>
      <c r="L35" s="28"/>
      <c r="M35" s="29" t="s">
        <v>1274</v>
      </c>
      <c r="P35" s="6"/>
      <c r="Q35" s="6"/>
      <c r="R35" s="6"/>
      <c r="S35" s="6" t="str">
        <f t="shared" si="8"/>
        <v>,irai_department_code</v>
      </c>
      <c r="T35" s="6" t="str">
        <f t="shared" si="9"/>
        <v>TEXT</v>
      </c>
      <c r="U35" s="6" t="str">
        <f t="shared" si="10"/>
        <v/>
      </c>
      <c r="V35" s="6" t="str">
        <f t="shared" si="0"/>
        <v/>
      </c>
      <c r="W35" s="6" t="str">
        <f t="shared" si="1"/>
        <v>-- 依頼診療科コード</v>
      </c>
      <c r="X35" s="6"/>
      <c r="AF35" s="44"/>
      <c r="AG35" s="42"/>
      <c r="AH35" s="44" t="s">
        <v>1494</v>
      </c>
      <c r="AK35" s="22" t="str">
        <f t="shared" si="24"/>
        <v>,irai_department_code</v>
      </c>
      <c r="AP35" s="22" t="str">
        <f t="shared" si="3"/>
        <v>,d.irai_department_code</v>
      </c>
      <c r="AU35" s="22" t="str">
        <f t="shared" si="4"/>
        <v>,Null</v>
      </c>
    </row>
    <row r="36" spans="1:47" s="22" customFormat="1">
      <c r="A36" s="6"/>
      <c r="B36" s="14">
        <f t="shared" si="5"/>
        <v>23</v>
      </c>
      <c r="C36" s="15" t="s">
        <v>1275</v>
      </c>
      <c r="D36" s="15" t="s">
        <v>1276</v>
      </c>
      <c r="E36" s="17"/>
      <c r="F36" s="16" t="s">
        <v>183</v>
      </c>
      <c r="G36" s="17">
        <v>50</v>
      </c>
      <c r="H36" s="17" t="str">
        <f t="shared" si="6"/>
        <v>text</v>
      </c>
      <c r="I36" s="17">
        <f t="shared" si="7"/>
        <v>151</v>
      </c>
      <c r="J36" s="18"/>
      <c r="K36" s="21"/>
      <c r="L36" s="19"/>
      <c r="M36" s="20" t="s">
        <v>1277</v>
      </c>
      <c r="P36" s="6"/>
      <c r="Q36" s="6"/>
      <c r="R36" s="6"/>
      <c r="S36" s="6" t="str">
        <f t="shared" si="8"/>
        <v>,irai_ward</v>
      </c>
      <c r="T36" s="6" t="str">
        <f t="shared" si="9"/>
        <v>TEXT</v>
      </c>
      <c r="U36" s="6" t="str">
        <f t="shared" si="10"/>
        <v/>
      </c>
      <c r="V36" s="6" t="str">
        <f t="shared" si="0"/>
        <v/>
      </c>
      <c r="W36" s="6" t="str">
        <f t="shared" si="1"/>
        <v>-- 依頼病棟</v>
      </c>
      <c r="X36" s="6"/>
      <c r="AF36" s="44"/>
      <c r="AG36" s="42"/>
      <c r="AH36" s="44" t="s">
        <v>1494</v>
      </c>
      <c r="AK36" s="22" t="str">
        <f t="shared" si="24"/>
        <v>,irai_ward</v>
      </c>
      <c r="AP36" s="22" t="str">
        <f t="shared" si="3"/>
        <v>,d.irai_ward</v>
      </c>
      <c r="AU36" s="22" t="str">
        <f t="shared" si="4"/>
        <v>,Null</v>
      </c>
    </row>
    <row r="37" spans="1:47" s="22" customFormat="1" ht="34.799999999999997">
      <c r="A37" s="6"/>
      <c r="B37" s="14">
        <f>ROW()-13</f>
        <v>24</v>
      </c>
      <c r="C37" s="25" t="s">
        <v>1278</v>
      </c>
      <c r="D37" s="25" t="s">
        <v>1279</v>
      </c>
      <c r="E37" s="16"/>
      <c r="F37" s="16" t="s">
        <v>183</v>
      </c>
      <c r="G37" s="16">
        <v>50</v>
      </c>
      <c r="H37" s="17" t="str">
        <f t="shared" si="6"/>
        <v>text</v>
      </c>
      <c r="I37" s="17">
        <f t="shared" si="7"/>
        <v>151</v>
      </c>
      <c r="J37" s="26"/>
      <c r="K37" s="27"/>
      <c r="L37" s="28"/>
      <c r="M37" s="29" t="s">
        <v>1280</v>
      </c>
      <c r="P37" s="6"/>
      <c r="Q37" s="6"/>
      <c r="R37" s="6"/>
      <c r="S37" s="6" t="str">
        <f t="shared" si="8"/>
        <v>,irai_ward_code</v>
      </c>
      <c r="T37" s="6" t="str">
        <f t="shared" si="9"/>
        <v>TEXT</v>
      </c>
      <c r="U37" s="6" t="str">
        <f t="shared" si="10"/>
        <v/>
      </c>
      <c r="V37" s="6" t="str">
        <f t="shared" si="0"/>
        <v/>
      </c>
      <c r="W37" s="6" t="str">
        <f t="shared" si="1"/>
        <v>-- 依頼病棟コード</v>
      </c>
      <c r="X37" s="6"/>
      <c r="AF37" s="44"/>
      <c r="AG37" s="42"/>
      <c r="AH37" s="44" t="s">
        <v>1494</v>
      </c>
      <c r="AK37" s="22" t="str">
        <f t="shared" si="24"/>
        <v>,irai_ward_code</v>
      </c>
      <c r="AP37" s="22" t="str">
        <f t="shared" si="3"/>
        <v>,d.irai_ward_code</v>
      </c>
      <c r="AU37" s="22" t="str">
        <f t="shared" si="4"/>
        <v>,Null</v>
      </c>
    </row>
    <row r="38" spans="1:47" s="22" customFormat="1" ht="34.799999999999997">
      <c r="A38" s="6"/>
      <c r="B38" s="14">
        <f t="shared" si="5"/>
        <v>25</v>
      </c>
      <c r="C38" s="15" t="s">
        <v>1281</v>
      </c>
      <c r="D38" s="15" t="s">
        <v>1282</v>
      </c>
      <c r="E38" s="17"/>
      <c r="F38" s="16" t="s">
        <v>183</v>
      </c>
      <c r="G38" s="17">
        <v>50</v>
      </c>
      <c r="H38" s="17" t="str">
        <f t="shared" si="6"/>
        <v>text</v>
      </c>
      <c r="I38" s="17">
        <f t="shared" si="7"/>
        <v>151</v>
      </c>
      <c r="J38" s="18"/>
      <c r="K38" s="21"/>
      <c r="L38" s="19"/>
      <c r="M38" s="20" t="s">
        <v>1283</v>
      </c>
      <c r="P38" s="6"/>
      <c r="Q38" s="6"/>
      <c r="R38" s="6"/>
      <c r="S38" s="6" t="str">
        <f t="shared" si="8"/>
        <v>,irai_ward_code_id</v>
      </c>
      <c r="T38" s="6" t="str">
        <f t="shared" si="9"/>
        <v>TEXT</v>
      </c>
      <c r="U38" s="6" t="str">
        <f t="shared" si="10"/>
        <v/>
      </c>
      <c r="V38" s="6" t="str">
        <f t="shared" si="0"/>
        <v/>
      </c>
      <c r="W38" s="6" t="str">
        <f t="shared" si="1"/>
        <v>-- 依頼病棟コードID</v>
      </c>
      <c r="X38" s="6"/>
      <c r="AF38" s="44"/>
      <c r="AG38" s="42"/>
      <c r="AH38" s="44" t="s">
        <v>1494</v>
      </c>
      <c r="AK38" s="22" t="str">
        <f t="shared" si="24"/>
        <v>,irai_ward_code_id</v>
      </c>
      <c r="AP38" s="22" t="str">
        <f t="shared" si="3"/>
        <v>,d.irai_ward_code_id</v>
      </c>
      <c r="AU38" s="22" t="str">
        <f t="shared" si="4"/>
        <v>,Null</v>
      </c>
    </row>
    <row r="39" spans="1:47" s="22" customFormat="1" ht="18.75" customHeight="1" thickBot="1">
      <c r="A39" s="6"/>
      <c r="B39" s="30">
        <f>ROW()-13</f>
        <v>26</v>
      </c>
      <c r="C39" s="31" t="s">
        <v>1284</v>
      </c>
      <c r="D39" s="31" t="s">
        <v>1285</v>
      </c>
      <c r="E39" s="23"/>
      <c r="F39" s="23" t="s">
        <v>183</v>
      </c>
      <c r="G39" s="23">
        <v>1000</v>
      </c>
      <c r="H39" s="23" t="str">
        <f t="shared" si="6"/>
        <v>text</v>
      </c>
      <c r="I39" s="23">
        <f t="shared" si="7"/>
        <v>3004</v>
      </c>
      <c r="J39" s="32"/>
      <c r="K39" s="33"/>
      <c r="L39" s="34"/>
      <c r="M39" s="35" t="s">
        <v>1286</v>
      </c>
      <c r="P39" s="6"/>
      <c r="Q39" s="6"/>
      <c r="R39" s="6"/>
      <c r="S39" s="6" t="str">
        <f t="shared" si="8"/>
        <v>,report_free_comment</v>
      </c>
      <c r="T39" s="6" t="str">
        <f t="shared" si="9"/>
        <v>TEXT</v>
      </c>
      <c r="U39" s="6" t="str">
        <f t="shared" si="10"/>
        <v/>
      </c>
      <c r="V39" s="6" t="str">
        <f t="shared" si="0"/>
        <v/>
      </c>
      <c r="W39" s="6" t="str">
        <f t="shared" si="1"/>
        <v>-- 報告フリーコメント</v>
      </c>
      <c r="X39" s="6"/>
      <c r="AF39" s="44"/>
      <c r="AG39" s="42"/>
      <c r="AH39" s="44" t="s">
        <v>1494</v>
      </c>
      <c r="AK39" s="22" t="str">
        <f t="shared" si="24"/>
        <v>,report_free_comment</v>
      </c>
      <c r="AP39" s="22" t="str">
        <f t="shared" si="3"/>
        <v>,d.report_free_comment</v>
      </c>
      <c r="AU39" s="22" t="str">
        <f t="shared" si="4"/>
        <v>,Null</v>
      </c>
    </row>
    <row r="40" spans="1:47">
      <c r="P40" s="22"/>
      <c r="R40" s="6" t="s">
        <v>175</v>
      </c>
      <c r="Y40" s="22"/>
      <c r="Z40" s="22"/>
      <c r="AA40" s="22"/>
      <c r="AB40" s="22"/>
      <c r="AJ40" s="6" t="s">
        <v>476</v>
      </c>
      <c r="AO40" s="6" t="s">
        <v>476</v>
      </c>
      <c r="AT40" s="6" t="s">
        <v>476</v>
      </c>
    </row>
    <row r="41" spans="1:47">
      <c r="A41" s="22"/>
      <c r="P41" s="22"/>
      <c r="Y41" s="22"/>
      <c r="Z41" s="22"/>
      <c r="AA41" s="22"/>
      <c r="AB41" s="22"/>
      <c r="AK41" s="6" t="str">
        <f>AK$11&amp;"."&amp;SUBSTITUTE($D$8,"merge","dwh")</f>
        <v>milscm2.dwh_mml_lb_test</v>
      </c>
      <c r="AP41" s="6" t="str">
        <f>"(select * from "&amp;$AP$11&amp;"."&amp;SUBSTITUTE($D$8,"merge","dwh")&amp;" where facility_id = '%(facility_id)s') d "</f>
        <v xml:space="preserve">(select * from milscm22.dwh_mml_lb_test where facility_id = '%(facility_id)s') d </v>
      </c>
      <c r="AU41" s="6" t="str">
        <f>"(select * from "&amp;$AU$11&amp;"."&amp;SUBSTITUTE($D$8,"merge","dwh")&amp;" where facility_id = '%(facility_id)s') d "</f>
        <v xml:space="preserve">(select * from milscm12.dwh_mml_lb_test where facility_id = '%(facility_id)s') d </v>
      </c>
    </row>
    <row r="42" spans="1:47">
      <c r="A42" s="22"/>
      <c r="P42" s="22"/>
      <c r="Y42" s="22"/>
      <c r="Z42" s="22"/>
      <c r="AA42" s="22"/>
      <c r="AB42" s="22"/>
      <c r="AJ42" s="6" t="s">
        <v>2006</v>
      </c>
      <c r="AO42" s="6" t="s">
        <v>2006</v>
      </c>
      <c r="AT42" s="6" t="s">
        <v>2006</v>
      </c>
    </row>
    <row r="43" spans="1:47">
      <c r="A43" s="22"/>
      <c r="P43" s="22"/>
      <c r="Y43" s="22"/>
      <c r="Z43" s="22"/>
      <c r="AA43" s="22"/>
      <c r="AB43" s="22"/>
      <c r="AI43" s="6" t="s">
        <v>138</v>
      </c>
      <c r="AK43" s="6" t="str">
        <f>$AI43&amp;" = '%(facility_id)s'"</f>
        <v>facility_id = '%(facility_id)s'</v>
      </c>
      <c r="AP43" s="6" t="str">
        <f>"not exists ( select 1 from (select * from "&amp;"milscm4."&amp;$D$8&amp;" where facility_id = '%(facility_id)s') m where"</f>
        <v>not exists ( select 1 from (select * from milscm4.merge_mml_lb_test where facility_id = '%(facility_id)s') m where</v>
      </c>
      <c r="AU43" s="6" t="str">
        <f>"not exists ( select 1 from (select * from "&amp;"milscm4."&amp;$D$8&amp;" where facility_id = '%(facility_id)s') m where"</f>
        <v>not exists ( select 1 from (select * from milscm4.merge_mml_lb_test where facility_id = '%(facility_id)s') m where</v>
      </c>
    </row>
    <row r="44" spans="1:47">
      <c r="A44" s="22"/>
      <c r="P44" s="22"/>
      <c r="Y44" s="22"/>
      <c r="Z44" s="22"/>
      <c r="AA44" s="22"/>
      <c r="AB44" s="22"/>
      <c r="AJ44" s="6" t="s">
        <v>2007</v>
      </c>
      <c r="AN44" s="6" t="s">
        <v>138</v>
      </c>
      <c r="AP44" s="6" t="str">
        <f>"d."&amp;$AN44&amp;"=m."&amp;$AN44</f>
        <v>d.facility_id=m.facility_id</v>
      </c>
      <c r="AU44" s="6" t="str">
        <f>"d."&amp;$AN44&amp;"=m."&amp;$AN44</f>
        <v>d.facility_id=m.facility_id</v>
      </c>
    </row>
    <row r="45" spans="1:47">
      <c r="A45" s="22"/>
      <c r="P45" s="22"/>
      <c r="Y45" s="22"/>
      <c r="Z45" s="22"/>
      <c r="AA45" s="22"/>
      <c r="AB45" s="22"/>
      <c r="AN45" s="6" t="s">
        <v>1139</v>
      </c>
      <c r="AP45" s="6" t="str">
        <f t="shared" ref="AP45" si="25">"and d."&amp;$AN45&amp;"=m."&amp;$AN45</f>
        <v>and d.uid=m.uid</v>
      </c>
      <c r="AU45" s="6" t="str">
        <f t="shared" ref="AU45" si="26">"and d."&amp;$AN45&amp;"=m."&amp;$AN45</f>
        <v>and d.uid=m.uid</v>
      </c>
    </row>
    <row r="46" spans="1:47">
      <c r="P46" s="22"/>
      <c r="Y46" s="22"/>
      <c r="Z46" s="22"/>
      <c r="AA46" s="22"/>
      <c r="AB46" s="22"/>
      <c r="AO46" s="6" t="s">
        <v>2022</v>
      </c>
      <c r="AT46" s="6" t="s">
        <v>2022</v>
      </c>
    </row>
    <row r="47" spans="1:47">
      <c r="P47" s="22"/>
      <c r="Y47" s="22"/>
      <c r="Z47" s="22"/>
      <c r="AA47" s="22"/>
      <c r="AB47" s="22"/>
    </row>
    <row r="48" spans="1:47">
      <c r="P48" s="22"/>
      <c r="Y48" s="22"/>
      <c r="Z48" s="22"/>
      <c r="AA48" s="22"/>
      <c r="AB48" s="22"/>
    </row>
    <row r="49" spans="16:28">
      <c r="P49" s="22"/>
      <c r="Y49" s="22"/>
      <c r="Z49" s="22"/>
      <c r="AA49" s="22"/>
      <c r="AB49" s="22"/>
    </row>
    <row r="50" spans="16:28">
      <c r="P50" s="22"/>
      <c r="Y50" s="22"/>
      <c r="Z50" s="22"/>
      <c r="AA50" s="22"/>
      <c r="AB50" s="22"/>
    </row>
    <row r="51" spans="16:28">
      <c r="P51" s="22"/>
      <c r="Y51" s="22"/>
      <c r="Z51" s="22"/>
      <c r="AA51" s="22"/>
      <c r="AB51" s="22"/>
    </row>
    <row r="52" spans="16:28">
      <c r="P52" s="22"/>
      <c r="Y52" s="22"/>
      <c r="Z52" s="22"/>
      <c r="AA52" s="22"/>
      <c r="AB52"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U41"/>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milscm4.merge_mml_lb_specimen</v>
      </c>
    </row>
    <row r="3" spans="1:47" ht="18" thickBot="1">
      <c r="B3" s="9"/>
      <c r="C3" s="9"/>
      <c r="D3" s="9"/>
      <c r="E3" s="9"/>
      <c r="F3" s="9"/>
      <c r="G3" s="9"/>
      <c r="H3" s="9"/>
      <c r="I3" s="9"/>
      <c r="J3" s="9"/>
      <c r="K3" s="9"/>
      <c r="L3" s="9"/>
      <c r="M3" s="10"/>
      <c r="N3" s="9"/>
      <c r="Q3" s="6" t="str">
        <f>"ADD CONSTRAINT "&amp;D$8&amp;"_pkey"</f>
        <v>ADD CONSTRAINT merge_mml_lb_specimen_pkey</v>
      </c>
    </row>
    <row r="4" spans="1:47">
      <c r="B4" s="177" t="s">
        <v>133</v>
      </c>
      <c r="C4" s="178"/>
      <c r="D4" s="179" t="str">
        <f>VLOOKUP(D7,エンティティ一覧!A1:'エンティティ一覧'!AQ10060,13,FALSE)</f>
        <v>ENT_C4_33</v>
      </c>
      <c r="E4" s="180"/>
      <c r="F4" s="180"/>
      <c r="G4" s="180"/>
      <c r="H4" s="180"/>
      <c r="I4" s="180"/>
      <c r="J4" s="180"/>
      <c r="K4" s="180"/>
      <c r="L4" s="180"/>
      <c r="M4" s="181"/>
      <c r="R4" s="6" t="s">
        <v>176</v>
      </c>
    </row>
    <row r="5" spans="1:47">
      <c r="B5" s="161" t="s">
        <v>112</v>
      </c>
      <c r="C5" s="162"/>
      <c r="D5" s="163" t="str">
        <f>VLOOKUP(D7,エンティティ一覧!A1:'エンティティ一覧'!AQ10060,2,FALSE)</f>
        <v>SA_C4</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7">
      <c r="B7" s="161" t="s">
        <v>114</v>
      </c>
      <c r="C7" s="162"/>
      <c r="D7" s="163" t="s">
        <v>1289</v>
      </c>
      <c r="E7" s="164"/>
      <c r="F7" s="164"/>
      <c r="G7" s="164"/>
      <c r="H7" s="164"/>
      <c r="I7" s="164"/>
      <c r="J7" s="164"/>
      <c r="K7" s="164"/>
      <c r="L7" s="164"/>
      <c r="M7" s="165"/>
      <c r="T7" s="6" t="s">
        <v>1308</v>
      </c>
    </row>
    <row r="8" spans="1:47">
      <c r="B8" s="161" t="s">
        <v>115</v>
      </c>
      <c r="C8" s="162"/>
      <c r="D8" s="163" t="s">
        <v>1290</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二次利用DBの検歴情報モジュール_検歴検体材料テーブルについて、バックアップスキーマを含めて結合する。</v>
      </c>
      <c r="E9" s="169"/>
      <c r="F9" s="169"/>
      <c r="G9" s="169"/>
      <c r="H9" s="169"/>
      <c r="I9" s="169"/>
      <c r="J9" s="169"/>
      <c r="K9" s="169"/>
      <c r="L9" s="169"/>
      <c r="M9" s="170"/>
      <c r="P9" s="6" t="str">
        <f>"ALTER TABLE milscm4."&amp;D$8&amp;" OWNER TO pgappl11;"</f>
        <v>ALTER TABLE milscm4.merge_mml_lb_specimen OWNER TO pgappl11;</v>
      </c>
    </row>
    <row r="10" spans="1:47">
      <c r="B10" s="11"/>
      <c r="C10" s="11"/>
      <c r="D10" s="9"/>
      <c r="E10" s="9"/>
      <c r="F10" s="9"/>
      <c r="G10" s="9"/>
      <c r="H10" s="9"/>
      <c r="I10" s="9"/>
      <c r="J10" s="9"/>
      <c r="K10" s="9"/>
      <c r="L10" s="9"/>
      <c r="M10" s="10"/>
      <c r="N10" s="9"/>
      <c r="P10" s="6" t="str">
        <f>"GRANT ALL ON TABLE milscm4."&amp;D$8&amp;" TO pgappl11;"</f>
        <v>GRANT ALL ON TABLE milscm4.merge_mml_lb_specimen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milscm4.merge_mml_lb_specimen</v>
      </c>
      <c r="AF12" s="156" t="s">
        <v>480</v>
      </c>
      <c r="AG12" s="156"/>
      <c r="AH12" s="156"/>
      <c r="AJ12" s="6" t="str">
        <f>"INSERT INTO milscm4."&amp;$D$8</f>
        <v>INSERT INTO milscm4.merge_mml_lb_specimen</v>
      </c>
      <c r="AO12" s="6" t="str">
        <f>"INSERT INTO milscm4."&amp;$D$8</f>
        <v>INSERT INTO milscm4.merge_mml_lb_specimen</v>
      </c>
      <c r="AT12" s="6" t="str">
        <f>"INSERT INTO milscm4."&amp;$D$8</f>
        <v>INSERT INTO milscm4.merge_mml_lb_specimen</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7" si="0">IF(L14="○","NOT NULL","")</f>
        <v>NOT NULL</v>
      </c>
      <c r="W14" s="6" t="str">
        <f t="shared" ref="W14:W27" si="1">"-- "&amp;C14</f>
        <v>-- 取込年月</v>
      </c>
      <c r="X14" s="6"/>
      <c r="AF14" s="42"/>
      <c r="AG14" s="42"/>
      <c r="AH14" s="42"/>
      <c r="AK14" s="22" t="str">
        <f t="shared" ref="AK14:AK24" si="2">IF(CHOOSE(MATCH(AK$11,$AF$11:$AH$11,0),$AF14,$AG14,$AH14)="〇",IF($B14&lt;&gt;1,",Null","Null"),IF($B14&lt;&gt;1,","&amp;$D14,$D14))</f>
        <v>torikomi_ym</v>
      </c>
      <c r="AP14" s="22" t="str">
        <f t="shared" ref="AP14:AP27" si="3">IF(CHOOSE(MATCH(AP$11,$AF$11:$AH$11,0),$AF14,$AG14,$AH14)="〇",IF($B14&lt;&gt;1,",Null","Null"),IF($B14&lt;&gt;1,","&amp;"d."&amp;$D14,"d."&amp;$D14))</f>
        <v>d.torikomi_ym</v>
      </c>
      <c r="AU14" s="22" t="str">
        <f t="shared" ref="AU14:AU27" si="4">IF(CHOOSE(MATCH(AU$11,$AF$11:$AH$11,0),$AF14,$AG14,$AH14)="〇",IF($B14&lt;&gt;1,",Null","Null"),IF($B14&lt;&gt;1,","&amp;"d."&amp;$D14,"d."&amp;$D14))</f>
        <v>d.torikomi_ym</v>
      </c>
    </row>
    <row r="15" spans="1:47" s="22" customFormat="1">
      <c r="A15" s="6"/>
      <c r="B15" s="14">
        <f t="shared" ref="B15:B26" si="5">ROW()-13</f>
        <v>2</v>
      </c>
      <c r="C15" s="15" t="s">
        <v>162</v>
      </c>
      <c r="D15" s="15" t="s">
        <v>136</v>
      </c>
      <c r="E15" s="17"/>
      <c r="F15" s="16" t="s">
        <v>129</v>
      </c>
      <c r="G15" s="17">
        <v>10</v>
      </c>
      <c r="H15" s="17" t="str">
        <f t="shared" ref="H15:H27" si="6">IF(F15="フラグ","boolean",IF(F15="文字列","text",IF(F15="整数","integer",IF(F15="実数","numeric",""))))</f>
        <v>integer</v>
      </c>
      <c r="I15" s="17">
        <f t="shared" ref="I15:I27" si="7">IF(H15="boolean",1,IF(H15="text",IF(G15&lt;=126,1+(G15*3),4+(G15*3)),IF(H15="integer",4,IF(H15="numeric",3+CEILING(G15/4*2,2),0))))</f>
        <v>4</v>
      </c>
      <c r="J15" s="18"/>
      <c r="K15" s="21"/>
      <c r="L15" s="19"/>
      <c r="M15" s="20" t="s">
        <v>1127</v>
      </c>
      <c r="P15" s="6"/>
      <c r="Q15" s="6"/>
      <c r="R15" s="6"/>
      <c r="S15" s="6" t="str">
        <f t="shared" ref="S15:S27" si="8">IF(B15&lt;&gt;1,","&amp;D15,D15)</f>
        <v>,mil_karute_id</v>
      </c>
      <c r="T15" s="6" t="str">
        <f t="shared" ref="T15:T27" si="9">UPPER(H15)</f>
        <v>INTEGER</v>
      </c>
      <c r="U15" s="6" t="str">
        <f t="shared" ref="U15:U27" si="10">IF(K15&lt;&gt;"","default "&amp;IF(H15="text","'"&amp;K15&amp;"'",K15),"")</f>
        <v/>
      </c>
      <c r="V15" s="6" t="str">
        <f t="shared" si="0"/>
        <v/>
      </c>
      <c r="W15" s="6" t="str">
        <f t="shared" si="1"/>
        <v>-- 千年カルテID</v>
      </c>
      <c r="X15" s="6"/>
      <c r="AF15" s="42"/>
      <c r="AG15" s="42"/>
      <c r="AH15" s="42"/>
      <c r="AK15" s="22" t="str">
        <f t="shared" si="2"/>
        <v>,mil_karute_id</v>
      </c>
      <c r="AP15" s="22" t="str">
        <f t="shared" si="3"/>
        <v>,d.mil_karute_id</v>
      </c>
      <c r="AU15" s="22" t="str">
        <f t="shared" si="4"/>
        <v>,d.mil_karute_id</v>
      </c>
    </row>
    <row r="16" spans="1:47" s="22" customFormat="1" ht="87">
      <c r="A16" s="6"/>
      <c r="B16" s="14">
        <f t="shared" si="5"/>
        <v>3</v>
      </c>
      <c r="C16" s="25" t="s">
        <v>161</v>
      </c>
      <c r="D16" s="25" t="s">
        <v>138</v>
      </c>
      <c r="E16" s="16" t="s">
        <v>137</v>
      </c>
      <c r="F16" s="16" t="s">
        <v>183</v>
      </c>
      <c r="G16" s="16">
        <v>9</v>
      </c>
      <c r="H16" s="17" t="str">
        <f t="shared" si="6"/>
        <v>text</v>
      </c>
      <c r="I16" s="17">
        <f t="shared" si="7"/>
        <v>28</v>
      </c>
      <c r="J16" s="26"/>
      <c r="K16" s="27"/>
      <c r="L16" s="28" t="s">
        <v>137</v>
      </c>
      <c r="M16" s="29" t="s">
        <v>1128</v>
      </c>
      <c r="P16" s="6"/>
      <c r="Q16" s="6"/>
      <c r="R16" s="6"/>
      <c r="S16" s="6" t="str">
        <f t="shared" si="8"/>
        <v>,facility_id</v>
      </c>
      <c r="T16" s="6" t="str">
        <f t="shared" si="9"/>
        <v>TEXT</v>
      </c>
      <c r="U16" s="6" t="str">
        <f t="shared" si="10"/>
        <v/>
      </c>
      <c r="V16" s="6" t="str">
        <f t="shared" si="0"/>
        <v>NOT NULL</v>
      </c>
      <c r="W16" s="6" t="str">
        <f t="shared" si="1"/>
        <v>-- 施設ID</v>
      </c>
      <c r="X16" s="6"/>
      <c r="AF16" s="42"/>
      <c r="AG16" s="42"/>
      <c r="AH16" s="42"/>
      <c r="AK16" s="22" t="str">
        <f t="shared" si="2"/>
        <v>,facility_id</v>
      </c>
      <c r="AP16" s="22" t="str">
        <f t="shared" si="3"/>
        <v>,d.facility_id</v>
      </c>
      <c r="AU16" s="22" t="str">
        <f t="shared" si="4"/>
        <v>,d.facility_id</v>
      </c>
    </row>
    <row r="17" spans="1:47" s="22" customFormat="1" ht="69.599999999999994">
      <c r="A17" s="6"/>
      <c r="B17" s="14">
        <f t="shared" si="5"/>
        <v>4</v>
      </c>
      <c r="C17" s="15" t="s">
        <v>1129</v>
      </c>
      <c r="D17" s="15" t="s">
        <v>1130</v>
      </c>
      <c r="E17" s="17"/>
      <c r="F17" s="16" t="s">
        <v>183</v>
      </c>
      <c r="G17" s="17">
        <v>8</v>
      </c>
      <c r="H17" s="17" t="str">
        <f t="shared" si="6"/>
        <v>text</v>
      </c>
      <c r="I17" s="17">
        <f t="shared" si="7"/>
        <v>25</v>
      </c>
      <c r="J17" s="18"/>
      <c r="K17" s="21"/>
      <c r="L17" s="19" t="s">
        <v>137</v>
      </c>
      <c r="M17" s="20" t="s">
        <v>1187</v>
      </c>
      <c r="P17" s="6"/>
      <c r="Q17" s="6"/>
      <c r="R17" s="6"/>
      <c r="S17" s="6" t="str">
        <f t="shared" si="8"/>
        <v>,shinryo_ymd</v>
      </c>
      <c r="T17" s="6" t="str">
        <f t="shared" si="9"/>
        <v>TEXT</v>
      </c>
      <c r="U17" s="6" t="str">
        <f t="shared" si="10"/>
        <v/>
      </c>
      <c r="V17" s="6" t="str">
        <f t="shared" si="0"/>
        <v>NOT NULL</v>
      </c>
      <c r="W17" s="6" t="str">
        <f t="shared" si="1"/>
        <v>-- 診療年月日</v>
      </c>
      <c r="X17" s="6"/>
      <c r="AF17" s="42"/>
      <c r="AG17" s="42"/>
      <c r="AH17" s="42"/>
      <c r="AK17" s="22" t="str">
        <f t="shared" si="2"/>
        <v>,shinryo_ymd</v>
      </c>
      <c r="AP17" s="22" t="str">
        <f t="shared" si="3"/>
        <v>,d.shinryo_ymd</v>
      </c>
      <c r="AU17" s="22" t="str">
        <f t="shared" si="4"/>
        <v>,d.shinryo_ymd</v>
      </c>
    </row>
    <row r="18" spans="1:47" s="22" customFormat="1">
      <c r="A18" s="6"/>
      <c r="B18" s="14">
        <f>ROW()-13</f>
        <v>5</v>
      </c>
      <c r="C18" s="25" t="s">
        <v>418</v>
      </c>
      <c r="D18" s="25" t="s">
        <v>160</v>
      </c>
      <c r="E18" s="16"/>
      <c r="F18" s="16" t="s">
        <v>183</v>
      </c>
      <c r="G18" s="16">
        <v>3</v>
      </c>
      <c r="H18" s="17" t="str">
        <f t="shared" si="6"/>
        <v>text</v>
      </c>
      <c r="I18" s="17">
        <f t="shared" si="7"/>
        <v>10</v>
      </c>
      <c r="J18" s="26"/>
      <c r="K18" s="27" t="s">
        <v>1133</v>
      </c>
      <c r="L18" s="28" t="s">
        <v>137</v>
      </c>
      <c r="M18" s="29" t="s">
        <v>1134</v>
      </c>
      <c r="P18" s="6"/>
      <c r="Q18" s="6"/>
      <c r="R18" s="6"/>
      <c r="S18" s="6" t="str">
        <f t="shared" si="8"/>
        <v>,data_type</v>
      </c>
      <c r="T18" s="6" t="str">
        <f t="shared" si="9"/>
        <v>TEXT</v>
      </c>
      <c r="U18" s="6" t="str">
        <f t="shared" si="10"/>
        <v>default 'MML'</v>
      </c>
      <c r="V18" s="6" t="str">
        <f t="shared" si="0"/>
        <v>NOT NULL</v>
      </c>
      <c r="W18" s="6" t="str">
        <f t="shared" si="1"/>
        <v>-- データ種別</v>
      </c>
      <c r="X18" s="6"/>
      <c r="AF18" s="42"/>
      <c r="AG18" s="42"/>
      <c r="AH18" s="42"/>
      <c r="AK18" s="22" t="str">
        <f>IF(CHOOSE(MATCH(AK$11,$AF$11:$AH$11,0),$AF18,$AG18,$AH18)="〇",IF($B18&lt;&gt;1,",Null","Null"),IF($B18&lt;&gt;1,","&amp;$D18,$D18))</f>
        <v>,data_type</v>
      </c>
      <c r="AP18" s="22" t="str">
        <f t="shared" si="3"/>
        <v>,d.data_type</v>
      </c>
      <c r="AU18" s="22" t="str">
        <f t="shared" si="4"/>
        <v>,d.data_type</v>
      </c>
    </row>
    <row r="19" spans="1:47" s="22" customFormat="1" ht="34.799999999999997">
      <c r="A19" s="6"/>
      <c r="B19" s="14">
        <f t="shared" si="5"/>
        <v>6</v>
      </c>
      <c r="C19" s="15" t="s">
        <v>1135</v>
      </c>
      <c r="D19" s="15" t="s">
        <v>1136</v>
      </c>
      <c r="E19" s="17" t="s">
        <v>137</v>
      </c>
      <c r="F19" s="16" t="s">
        <v>183</v>
      </c>
      <c r="G19" s="17">
        <v>20</v>
      </c>
      <c r="H19" s="17" t="str">
        <f t="shared" si="6"/>
        <v>text</v>
      </c>
      <c r="I19" s="17">
        <f t="shared" si="7"/>
        <v>61</v>
      </c>
      <c r="J19" s="18"/>
      <c r="K19" s="21"/>
      <c r="L19" s="19" t="s">
        <v>137</v>
      </c>
      <c r="M19" s="20" t="s">
        <v>1137</v>
      </c>
      <c r="P19" s="6"/>
      <c r="Q19" s="6"/>
      <c r="R19" s="6"/>
      <c r="S19" s="6" t="str">
        <f t="shared" si="8"/>
        <v>,master_id</v>
      </c>
      <c r="T19" s="6" t="str">
        <f t="shared" si="9"/>
        <v>TEXT</v>
      </c>
      <c r="U19" s="6" t="str">
        <f t="shared" si="10"/>
        <v/>
      </c>
      <c r="V19" s="6" t="str">
        <f t="shared" si="0"/>
        <v>NOT NULL</v>
      </c>
      <c r="W19" s="6" t="str">
        <f t="shared" si="1"/>
        <v>-- 患者ID</v>
      </c>
      <c r="X19" s="6"/>
      <c r="AF19" s="42"/>
      <c r="AG19" s="42"/>
      <c r="AH19" s="42"/>
      <c r="AK19" s="22" t="str">
        <f t="shared" ref="AK19:AK23" si="11">IF(CHOOSE(MATCH(AK$11,$AF$11:$AH$11,0),$AF19,$AG19,$AH19)="〇",IF($B19&lt;&gt;1,",Null","Null"),IF($B19&lt;&gt;1,","&amp;$D19,$D19))</f>
        <v>,master_id</v>
      </c>
      <c r="AP19" s="22" t="str">
        <f t="shared" si="3"/>
        <v>,d.master_id</v>
      </c>
      <c r="AU19" s="22" t="str">
        <f t="shared" si="4"/>
        <v>,d.master_id</v>
      </c>
    </row>
    <row r="20" spans="1:47" s="22" customFormat="1" ht="34.799999999999997">
      <c r="A20" s="6"/>
      <c r="B20" s="14">
        <f t="shared" si="5"/>
        <v>7</v>
      </c>
      <c r="C20" s="25" t="s">
        <v>1138</v>
      </c>
      <c r="D20" s="25" t="s">
        <v>1139</v>
      </c>
      <c r="E20" s="16" t="s">
        <v>137</v>
      </c>
      <c r="F20" s="16" t="s">
        <v>183</v>
      </c>
      <c r="G20" s="16">
        <v>50</v>
      </c>
      <c r="H20" s="17" t="str">
        <f t="shared" si="6"/>
        <v>text</v>
      </c>
      <c r="I20" s="17">
        <f t="shared" si="7"/>
        <v>151</v>
      </c>
      <c r="J20" s="26"/>
      <c r="K20" s="27"/>
      <c r="L20" s="28" t="s">
        <v>137</v>
      </c>
      <c r="M20" s="29" t="s">
        <v>1140</v>
      </c>
      <c r="P20" s="6"/>
      <c r="Q20" s="6"/>
      <c r="R20" s="6"/>
      <c r="S20" s="6" t="str">
        <f t="shared" si="8"/>
        <v>,uid</v>
      </c>
      <c r="T20" s="6" t="str">
        <f t="shared" si="9"/>
        <v>TEXT</v>
      </c>
      <c r="U20" s="6" t="str">
        <f t="shared" si="10"/>
        <v/>
      </c>
      <c r="V20" s="6" t="str">
        <f t="shared" si="0"/>
        <v>NOT NULL</v>
      </c>
      <c r="W20" s="6" t="str">
        <f t="shared" si="1"/>
        <v>-- 文書ユニークID</v>
      </c>
      <c r="X20" s="6"/>
      <c r="AF20" s="42"/>
      <c r="AG20" s="42"/>
      <c r="AH20" s="42"/>
      <c r="AK20" s="22" t="str">
        <f t="shared" si="11"/>
        <v>,uid</v>
      </c>
      <c r="AP20" s="22" t="str">
        <f t="shared" si="3"/>
        <v>,d.uid</v>
      </c>
      <c r="AU20" s="22" t="str">
        <f t="shared" si="4"/>
        <v>,d.uid</v>
      </c>
    </row>
    <row r="21" spans="1:47" s="22" customFormat="1">
      <c r="A21" s="6"/>
      <c r="B21" s="14">
        <f t="shared" si="5"/>
        <v>8</v>
      </c>
      <c r="C21" s="15" t="s">
        <v>1230</v>
      </c>
      <c r="D21" s="15" t="s">
        <v>1231</v>
      </c>
      <c r="E21" s="17" t="s">
        <v>137</v>
      </c>
      <c r="F21" s="16" t="s">
        <v>129</v>
      </c>
      <c r="G21" s="17">
        <v>10</v>
      </c>
      <c r="H21" s="17" t="str">
        <f t="shared" si="6"/>
        <v>integer</v>
      </c>
      <c r="I21" s="17">
        <f t="shared" si="7"/>
        <v>4</v>
      </c>
      <c r="J21" s="18"/>
      <c r="K21" s="21"/>
      <c r="L21" s="19" t="s">
        <v>137</v>
      </c>
      <c r="M21" s="20" t="s">
        <v>1232</v>
      </c>
      <c r="P21" s="6"/>
      <c r="Q21" s="6"/>
      <c r="R21" s="6"/>
      <c r="S21" s="6" t="str">
        <f t="shared" si="8"/>
        <v>,kenreki_seq</v>
      </c>
      <c r="T21" s="6" t="str">
        <f t="shared" si="9"/>
        <v>INTEGER</v>
      </c>
      <c r="U21" s="6" t="str">
        <f t="shared" si="10"/>
        <v/>
      </c>
      <c r="V21" s="6" t="str">
        <f t="shared" si="0"/>
        <v>NOT NULL</v>
      </c>
      <c r="W21" s="6" t="str">
        <f t="shared" si="1"/>
        <v>-- 検歴SEQ</v>
      </c>
      <c r="X21" s="6"/>
      <c r="AF21" s="42"/>
      <c r="AG21" s="42"/>
      <c r="AH21" s="42"/>
      <c r="AK21" s="22" t="str">
        <f t="shared" si="11"/>
        <v>,kenreki_seq</v>
      </c>
      <c r="AP21" s="22" t="str">
        <f t="shared" si="3"/>
        <v>,d.kenreki_seq</v>
      </c>
      <c r="AU21" s="22" t="str">
        <f t="shared" si="4"/>
        <v>,d.kenreki_seq</v>
      </c>
    </row>
    <row r="22" spans="1:47" s="22" customFormat="1">
      <c r="A22" s="6"/>
      <c r="B22" s="14">
        <f>ROW()-13</f>
        <v>9</v>
      </c>
      <c r="C22" s="25" t="s">
        <v>1291</v>
      </c>
      <c r="D22" s="25" t="s">
        <v>1292</v>
      </c>
      <c r="E22" s="16" t="s">
        <v>137</v>
      </c>
      <c r="F22" s="16" t="s">
        <v>129</v>
      </c>
      <c r="G22" s="16">
        <v>10</v>
      </c>
      <c r="H22" s="17" t="str">
        <f t="shared" si="6"/>
        <v>integer</v>
      </c>
      <c r="I22" s="17">
        <f t="shared" si="7"/>
        <v>4</v>
      </c>
      <c r="J22" s="26"/>
      <c r="K22" s="27"/>
      <c r="L22" s="28" t="s">
        <v>137</v>
      </c>
      <c r="M22" s="29" t="s">
        <v>1293</v>
      </c>
      <c r="P22" s="6"/>
      <c r="Q22" s="6"/>
      <c r="R22" s="6"/>
      <c r="S22" s="6" t="str">
        <f t="shared" si="8"/>
        <v>,labo_test_seq</v>
      </c>
      <c r="T22" s="6" t="str">
        <f t="shared" si="9"/>
        <v>INTEGER</v>
      </c>
      <c r="U22" s="6" t="str">
        <f t="shared" si="10"/>
        <v/>
      </c>
      <c r="V22" s="6" t="str">
        <f t="shared" si="0"/>
        <v>NOT NULL</v>
      </c>
      <c r="W22" s="6" t="str">
        <f t="shared" si="1"/>
        <v>-- 検体結果情報SEQ</v>
      </c>
      <c r="X22" s="6"/>
      <c r="AF22" s="42"/>
      <c r="AG22" s="42"/>
      <c r="AH22" s="42"/>
      <c r="AK22" s="22" t="str">
        <f t="shared" si="11"/>
        <v>,labo_test_seq</v>
      </c>
      <c r="AP22" s="22" t="str">
        <f t="shared" si="3"/>
        <v>,d.labo_test_seq</v>
      </c>
      <c r="AU22" s="22" t="str">
        <f t="shared" si="4"/>
        <v>,d.labo_test_seq</v>
      </c>
    </row>
    <row r="23" spans="1:47" s="22" customFormat="1" ht="69.599999999999994">
      <c r="A23" s="6"/>
      <c r="B23" s="14">
        <f t="shared" si="5"/>
        <v>10</v>
      </c>
      <c r="C23" s="15" t="s">
        <v>1294</v>
      </c>
      <c r="D23" s="15" t="s">
        <v>1295</v>
      </c>
      <c r="E23" s="17" t="s">
        <v>137</v>
      </c>
      <c r="F23" s="16" t="s">
        <v>129</v>
      </c>
      <c r="G23" s="17">
        <v>10</v>
      </c>
      <c r="H23" s="17" t="str">
        <f t="shared" si="6"/>
        <v>integer</v>
      </c>
      <c r="I23" s="17">
        <f t="shared" si="7"/>
        <v>4</v>
      </c>
      <c r="J23" s="18"/>
      <c r="K23" s="21">
        <v>1</v>
      </c>
      <c r="L23" s="19" t="s">
        <v>137</v>
      </c>
      <c r="M23" s="20" t="s">
        <v>1296</v>
      </c>
      <c r="P23" s="6"/>
      <c r="Q23" s="6"/>
      <c r="R23" s="6"/>
      <c r="S23" s="6" t="str">
        <f t="shared" si="8"/>
        <v>,specimen_seq</v>
      </c>
      <c r="T23" s="6" t="str">
        <f t="shared" si="9"/>
        <v>INTEGER</v>
      </c>
      <c r="U23" s="6" t="str">
        <f t="shared" si="10"/>
        <v>default 1</v>
      </c>
      <c r="V23" s="6" t="str">
        <f t="shared" si="0"/>
        <v>NOT NULL</v>
      </c>
      <c r="W23" s="6" t="str">
        <f t="shared" si="1"/>
        <v>-- 検体材料SEQ</v>
      </c>
      <c r="X23" s="6"/>
      <c r="AF23" s="42"/>
      <c r="AG23" s="42"/>
      <c r="AH23" s="42"/>
      <c r="AK23" s="22" t="str">
        <f t="shared" si="11"/>
        <v>,specimen_seq</v>
      </c>
      <c r="AP23" s="22" t="str">
        <f t="shared" si="3"/>
        <v>,d.specimen_seq</v>
      </c>
      <c r="AU23" s="22" t="str">
        <f t="shared" si="4"/>
        <v>,d.specimen_seq</v>
      </c>
    </row>
    <row r="24" spans="1:47" s="22" customFormat="1">
      <c r="A24" s="6"/>
      <c r="B24" s="14">
        <f t="shared" si="5"/>
        <v>11</v>
      </c>
      <c r="C24" s="15" t="s">
        <v>1297</v>
      </c>
      <c r="D24" s="15" t="s">
        <v>1298</v>
      </c>
      <c r="E24" s="17"/>
      <c r="F24" s="16" t="s">
        <v>183</v>
      </c>
      <c r="G24" s="17">
        <v>100</v>
      </c>
      <c r="H24" s="17" t="str">
        <f t="shared" si="6"/>
        <v>text</v>
      </c>
      <c r="I24" s="17">
        <f t="shared" si="7"/>
        <v>301</v>
      </c>
      <c r="J24" s="18"/>
      <c r="K24" s="21"/>
      <c r="L24" s="19"/>
      <c r="M24" s="20" t="s">
        <v>1299</v>
      </c>
      <c r="P24" s="6"/>
      <c r="Q24" s="6"/>
      <c r="R24" s="6"/>
      <c r="S24" s="6" t="str">
        <f t="shared" si="8"/>
        <v>,specimen_name</v>
      </c>
      <c r="T24" s="6" t="str">
        <f t="shared" si="9"/>
        <v>TEXT</v>
      </c>
      <c r="U24" s="6" t="str">
        <f t="shared" si="10"/>
        <v/>
      </c>
      <c r="V24" s="6" t="str">
        <f t="shared" si="0"/>
        <v/>
      </c>
      <c r="W24" s="6" t="str">
        <f t="shared" si="1"/>
        <v>-- 検体材料</v>
      </c>
      <c r="X24" s="6"/>
      <c r="AF24" s="42"/>
      <c r="AG24" s="42"/>
      <c r="AH24" s="42"/>
      <c r="AK24" s="22" t="str">
        <f t="shared" si="2"/>
        <v>,specimen_name</v>
      </c>
      <c r="AP24" s="22" t="str">
        <f t="shared" si="3"/>
        <v>,d.specimen_name</v>
      </c>
      <c r="AU24" s="22" t="str">
        <f t="shared" si="4"/>
        <v>,d.specimen_name</v>
      </c>
    </row>
    <row r="25" spans="1:47" s="22" customFormat="1" ht="34.799999999999997">
      <c r="A25" s="6"/>
      <c r="B25" s="14">
        <f>ROW()-13</f>
        <v>12</v>
      </c>
      <c r="C25" s="25" t="s">
        <v>1300</v>
      </c>
      <c r="D25" s="25" t="s">
        <v>1301</v>
      </c>
      <c r="E25" s="16"/>
      <c r="F25" s="16" t="s">
        <v>183</v>
      </c>
      <c r="G25" s="16">
        <v>50</v>
      </c>
      <c r="H25" s="17" t="str">
        <f t="shared" si="6"/>
        <v>text</v>
      </c>
      <c r="I25" s="17">
        <f t="shared" si="7"/>
        <v>151</v>
      </c>
      <c r="J25" s="26"/>
      <c r="K25" s="27"/>
      <c r="L25" s="28"/>
      <c r="M25" s="29" t="s">
        <v>1302</v>
      </c>
      <c r="P25" s="6"/>
      <c r="Q25" s="6"/>
      <c r="R25" s="6"/>
      <c r="S25" s="6" t="str">
        <f t="shared" si="8"/>
        <v>,sp_code</v>
      </c>
      <c r="T25" s="6" t="str">
        <f t="shared" si="9"/>
        <v>TEXT</v>
      </c>
      <c r="U25" s="6" t="str">
        <f t="shared" si="10"/>
        <v/>
      </c>
      <c r="V25" s="6" t="str">
        <f t="shared" si="0"/>
        <v/>
      </c>
      <c r="W25" s="6" t="str">
        <f t="shared" si="1"/>
        <v>-- 検体材料コード</v>
      </c>
      <c r="X25" s="6"/>
      <c r="AF25" s="42"/>
      <c r="AG25" s="42"/>
      <c r="AH25" s="42"/>
      <c r="AK25" s="22" t="str">
        <f>IF(CHOOSE(MATCH(AK$11,$AF$11:$AH$11,0),$AF25,$AG25,$AH25)="〇",IF($B25&lt;&gt;1,",Null","Null"),IF($B25&lt;&gt;1,","&amp;$D25,$D25))</f>
        <v>,sp_code</v>
      </c>
      <c r="AP25" s="22" t="str">
        <f t="shared" si="3"/>
        <v>,d.sp_code</v>
      </c>
      <c r="AU25" s="22" t="str">
        <f t="shared" si="4"/>
        <v>,d.sp_code</v>
      </c>
    </row>
    <row r="26" spans="1:47" s="22" customFormat="1" ht="52.2">
      <c r="A26" s="6"/>
      <c r="B26" s="14">
        <f t="shared" si="5"/>
        <v>13</v>
      </c>
      <c r="C26" s="15" t="s">
        <v>1303</v>
      </c>
      <c r="D26" s="15" t="s">
        <v>1304</v>
      </c>
      <c r="E26" s="17"/>
      <c r="F26" s="16" t="s">
        <v>183</v>
      </c>
      <c r="G26" s="17">
        <v>7</v>
      </c>
      <c r="H26" s="17" t="str">
        <f t="shared" si="6"/>
        <v>text</v>
      </c>
      <c r="I26" s="17">
        <f t="shared" si="7"/>
        <v>22</v>
      </c>
      <c r="J26" s="18"/>
      <c r="K26" s="21"/>
      <c r="L26" s="19"/>
      <c r="M26" s="20" t="s">
        <v>1305</v>
      </c>
      <c r="P26" s="6"/>
      <c r="Q26" s="6"/>
      <c r="R26" s="6"/>
      <c r="S26" s="6" t="str">
        <f t="shared" si="8"/>
        <v>,sp_code_id</v>
      </c>
      <c r="T26" s="6" t="str">
        <f t="shared" si="9"/>
        <v>TEXT</v>
      </c>
      <c r="U26" s="6" t="str">
        <f t="shared" si="10"/>
        <v/>
      </c>
      <c r="V26" s="6" t="str">
        <f t="shared" si="0"/>
        <v/>
      </c>
      <c r="W26" s="6" t="str">
        <f t="shared" si="1"/>
        <v>-- 検体材料コードのテーブル名</v>
      </c>
      <c r="X26" s="6"/>
      <c r="AF26" s="42"/>
      <c r="AG26" s="42"/>
      <c r="AH26" s="42"/>
      <c r="AK26" s="22" t="str">
        <f t="shared" ref="AK26:AK27" si="12">IF(CHOOSE(MATCH(AK$11,$AF$11:$AH$11,0),$AF26,$AG26,$AH26)="〇",IF($B26&lt;&gt;1,",Null","Null"),IF($B26&lt;&gt;1,","&amp;$D26,$D26))</f>
        <v>,sp_code_id</v>
      </c>
      <c r="AP26" s="22" t="str">
        <f t="shared" si="3"/>
        <v>,d.sp_code_id</v>
      </c>
      <c r="AU26" s="22" t="str">
        <f t="shared" si="4"/>
        <v>,d.sp_code_id</v>
      </c>
    </row>
    <row r="27" spans="1:47" s="22" customFormat="1" ht="18" thickBot="1">
      <c r="A27" s="6"/>
      <c r="B27" s="30">
        <f>ROW()-13</f>
        <v>14</v>
      </c>
      <c r="C27" s="31" t="s">
        <v>1306</v>
      </c>
      <c r="D27" s="31" t="s">
        <v>1409</v>
      </c>
      <c r="E27" s="23"/>
      <c r="F27" s="23" t="s">
        <v>183</v>
      </c>
      <c r="G27" s="23">
        <v>1000</v>
      </c>
      <c r="H27" s="23" t="str">
        <f t="shared" si="6"/>
        <v>text</v>
      </c>
      <c r="I27" s="23">
        <f t="shared" si="7"/>
        <v>3004</v>
      </c>
      <c r="J27" s="32"/>
      <c r="K27" s="33"/>
      <c r="L27" s="34"/>
      <c r="M27" s="35" t="s">
        <v>1307</v>
      </c>
      <c r="P27" s="6"/>
      <c r="Q27" s="6"/>
      <c r="R27" s="6"/>
      <c r="S27" s="6" t="str">
        <f t="shared" si="8"/>
        <v>,specimen_free_comment</v>
      </c>
      <c r="T27" s="6" t="str">
        <f t="shared" si="9"/>
        <v>TEXT</v>
      </c>
      <c r="U27" s="6" t="str">
        <f t="shared" si="10"/>
        <v/>
      </c>
      <c r="V27" s="6" t="str">
        <f t="shared" si="0"/>
        <v/>
      </c>
      <c r="W27" s="6" t="str">
        <f t="shared" si="1"/>
        <v>-- 検体フリーコメント</v>
      </c>
      <c r="X27" s="6"/>
      <c r="AF27" s="44"/>
      <c r="AG27" s="42"/>
      <c r="AH27" s="42" t="s">
        <v>1494</v>
      </c>
      <c r="AK27" s="22" t="str">
        <f t="shared" si="12"/>
        <v>,specimen_free_comment</v>
      </c>
      <c r="AP27" s="22" t="str">
        <f t="shared" si="3"/>
        <v>,d.specimen_free_comment</v>
      </c>
      <c r="AU27" s="22" t="str">
        <f t="shared" si="4"/>
        <v>,Null</v>
      </c>
    </row>
    <row r="28" spans="1:47">
      <c r="P28" s="22"/>
      <c r="R28" s="6" t="s">
        <v>175</v>
      </c>
      <c r="Y28" s="22"/>
      <c r="Z28" s="22"/>
      <c r="AA28" s="22"/>
      <c r="AB28" s="22"/>
      <c r="AJ28" s="6" t="s">
        <v>476</v>
      </c>
      <c r="AO28" s="6" t="s">
        <v>476</v>
      </c>
      <c r="AT28" s="6" t="s">
        <v>476</v>
      </c>
    </row>
    <row r="29" spans="1:47">
      <c r="A29" s="22"/>
      <c r="P29" s="22"/>
      <c r="Y29" s="22"/>
      <c r="Z29" s="22"/>
      <c r="AA29" s="22"/>
      <c r="AB29" s="22"/>
      <c r="AK29" s="6" t="str">
        <f>AK$11&amp;"."&amp;SUBSTITUTE($D$8,"merge","dwh")</f>
        <v>milscm2.dwh_mml_lb_specimen</v>
      </c>
      <c r="AP29" s="6" t="str">
        <f>"(select * from "&amp;$AP$11&amp;"."&amp;SUBSTITUTE($D$8,"merge","dwh")&amp;" where facility_id = '%(facility_id)s') d "</f>
        <v xml:space="preserve">(select * from milscm22.dwh_mml_lb_specimen where facility_id = '%(facility_id)s') d </v>
      </c>
      <c r="AU29" s="6" t="str">
        <f>"(select * from "&amp;$AU$11&amp;"."&amp;SUBSTITUTE($D$8,"merge","dwh")&amp;" where facility_id = '%(facility_id)s') d "</f>
        <v xml:space="preserve">(select * from milscm12.dwh_mml_lb_specimen where facility_id = '%(facility_id)s') d </v>
      </c>
    </row>
    <row r="30" spans="1:47">
      <c r="A30" s="22"/>
      <c r="P30" s="22"/>
      <c r="Y30" s="22"/>
      <c r="Z30" s="22"/>
      <c r="AA30" s="22"/>
      <c r="AB30" s="22"/>
      <c r="AJ30" s="6" t="s">
        <v>2006</v>
      </c>
      <c r="AO30" s="6" t="s">
        <v>2006</v>
      </c>
      <c r="AT30" s="6" t="s">
        <v>2006</v>
      </c>
    </row>
    <row r="31" spans="1:47">
      <c r="A31" s="22"/>
      <c r="P31" s="22"/>
      <c r="Y31" s="22"/>
      <c r="Z31" s="22"/>
      <c r="AA31" s="22"/>
      <c r="AB31" s="22"/>
      <c r="AI31" s="6" t="s">
        <v>138</v>
      </c>
      <c r="AK31" s="6" t="str">
        <f>$AI31&amp;" = '%(facility_id)s'"</f>
        <v>facility_id = '%(facility_id)s'</v>
      </c>
      <c r="AP31" s="6" t="str">
        <f>"not exists ( select 1 from (select * from "&amp;"milscm4."&amp;$D$8&amp;" where facility_id = '%(facility_id)s') m where"</f>
        <v>not exists ( select 1 from (select * from milscm4.merge_mml_lb_specimen where facility_id = '%(facility_id)s') m where</v>
      </c>
      <c r="AU31" s="6" t="str">
        <f>"not exists ( select 1 from (select * from "&amp;"milscm4."&amp;$D$8&amp;" where facility_id = '%(facility_id)s') m where"</f>
        <v>not exists ( select 1 from (select * from milscm4.merge_mml_lb_specimen where facility_id = '%(facility_id)s') m where</v>
      </c>
    </row>
    <row r="32" spans="1:47">
      <c r="A32" s="22"/>
      <c r="P32" s="22"/>
      <c r="Y32" s="22"/>
      <c r="Z32" s="22"/>
      <c r="AA32" s="22"/>
      <c r="AB32" s="22"/>
      <c r="AJ32" s="6" t="s">
        <v>2007</v>
      </c>
      <c r="AN32" s="6" t="s">
        <v>138</v>
      </c>
      <c r="AP32" s="6" t="str">
        <f>"d."&amp;$AN32&amp;"=m."&amp;$AN32</f>
        <v>d.facility_id=m.facility_id</v>
      </c>
      <c r="AU32" s="6" t="str">
        <f>"d."&amp;$AN32&amp;"=m."&amp;$AN32</f>
        <v>d.facility_id=m.facility_id</v>
      </c>
    </row>
    <row r="33" spans="16:47">
      <c r="P33" s="22"/>
      <c r="Y33" s="22"/>
      <c r="Z33" s="22"/>
      <c r="AA33" s="22"/>
      <c r="AB33" s="22"/>
      <c r="AN33" s="6" t="s">
        <v>1139</v>
      </c>
      <c r="AP33" s="6" t="str">
        <f t="shared" ref="AP33" si="13">"and d."&amp;$AN33&amp;"=m."&amp;$AN33</f>
        <v>and d.uid=m.uid</v>
      </c>
      <c r="AU33" s="6" t="str">
        <f t="shared" ref="AU33" si="14">"and d."&amp;$AN33&amp;"=m."&amp;$AN33</f>
        <v>and d.uid=m.uid</v>
      </c>
    </row>
    <row r="34" spans="16:47">
      <c r="P34" s="22"/>
      <c r="Y34" s="22"/>
      <c r="Z34" s="22"/>
      <c r="AA34" s="22"/>
      <c r="AB34" s="22"/>
      <c r="AO34" s="6" t="s">
        <v>2022</v>
      </c>
      <c r="AT34" s="6" t="s">
        <v>2022</v>
      </c>
    </row>
    <row r="35" spans="16:47">
      <c r="P35" s="22"/>
      <c r="Y35" s="22"/>
      <c r="Z35" s="22"/>
      <c r="AA35" s="22"/>
      <c r="AB35" s="22"/>
    </row>
    <row r="36" spans="16:47">
      <c r="P36" s="22"/>
      <c r="Y36" s="22"/>
      <c r="Z36" s="22"/>
      <c r="AA36" s="22"/>
      <c r="AB36" s="22"/>
    </row>
    <row r="37" spans="16:47">
      <c r="P37" s="22"/>
      <c r="Y37" s="22"/>
      <c r="Z37" s="22"/>
      <c r="AA37" s="22"/>
      <c r="AB37" s="22"/>
    </row>
    <row r="38" spans="16:47">
      <c r="P38" s="22"/>
      <c r="Y38" s="22"/>
      <c r="Z38" s="22"/>
      <c r="AA38" s="22"/>
      <c r="AB38" s="22"/>
    </row>
    <row r="39" spans="16:47">
      <c r="P39" s="22"/>
      <c r="Y39" s="22"/>
      <c r="Z39" s="22"/>
      <c r="AA39" s="22"/>
      <c r="AB39" s="22"/>
    </row>
    <row r="40" spans="16:47">
      <c r="P40" s="22"/>
      <c r="Y40" s="22"/>
      <c r="Z40" s="22"/>
      <c r="AA40" s="22"/>
      <c r="AB40" s="22"/>
    </row>
    <row r="41" spans="16:47">
      <c r="P41" s="22"/>
      <c r="Y41" s="22"/>
      <c r="Z41" s="22"/>
      <c r="AA41" s="22"/>
      <c r="AB41"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FFCC"/>
  </sheetPr>
  <dimension ref="A1:AU59"/>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milscm4.merge_mml_lb_item</v>
      </c>
    </row>
    <row r="3" spans="1:47" ht="18" thickBot="1">
      <c r="B3" s="9"/>
      <c r="C3" s="9"/>
      <c r="D3" s="9"/>
      <c r="E3" s="9"/>
      <c r="F3" s="9"/>
      <c r="G3" s="9"/>
      <c r="H3" s="9"/>
      <c r="I3" s="9"/>
      <c r="J3" s="9"/>
      <c r="K3" s="9"/>
      <c r="L3" s="9"/>
      <c r="M3" s="10"/>
      <c r="N3" s="9"/>
      <c r="Q3" s="6" t="str">
        <f>"ADD CONSTRAINT "&amp;D$8&amp;"_pkey"</f>
        <v>ADD CONSTRAINT merge_mml_lb_item_pkey</v>
      </c>
    </row>
    <row r="4" spans="1:47">
      <c r="B4" s="177" t="s">
        <v>133</v>
      </c>
      <c r="C4" s="178"/>
      <c r="D4" s="179" t="str">
        <f>VLOOKUP(D7,エンティティ一覧!A1:'エンティティ一覧'!AQ10060,13,FALSE)</f>
        <v>ENT_C4_35</v>
      </c>
      <c r="E4" s="180"/>
      <c r="F4" s="180"/>
      <c r="G4" s="180"/>
      <c r="H4" s="180"/>
      <c r="I4" s="180"/>
      <c r="J4" s="180"/>
      <c r="K4" s="180"/>
      <c r="L4" s="180"/>
      <c r="M4" s="181"/>
      <c r="R4" s="6" t="s">
        <v>176</v>
      </c>
    </row>
    <row r="5" spans="1:47">
      <c r="B5" s="161" t="s">
        <v>112</v>
      </c>
      <c r="C5" s="162"/>
      <c r="D5" s="163" t="str">
        <f>VLOOKUP(D7,エンティティ一覧!A1:'エンティティ一覧'!AQ10060,2,FALSE)</f>
        <v>SA_C4</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7">
      <c r="B7" s="161" t="s">
        <v>114</v>
      </c>
      <c r="C7" s="162"/>
      <c r="D7" s="163" t="s">
        <v>1309</v>
      </c>
      <c r="E7" s="164"/>
      <c r="F7" s="164"/>
      <c r="G7" s="164"/>
      <c r="H7" s="164"/>
      <c r="I7" s="164"/>
      <c r="J7" s="164"/>
      <c r="K7" s="164"/>
      <c r="L7" s="164"/>
      <c r="M7" s="165"/>
      <c r="T7" s="6" t="s">
        <v>1342</v>
      </c>
    </row>
    <row r="8" spans="1:47">
      <c r="B8" s="161" t="s">
        <v>115</v>
      </c>
      <c r="C8" s="162"/>
      <c r="D8" s="163" t="s">
        <v>1310</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二次利用DBの検歴情報モジュール_検歴項目情報テーブルについて、バックアップスキーマを含めて結合する。</v>
      </c>
      <c r="E9" s="169"/>
      <c r="F9" s="169"/>
      <c r="G9" s="169"/>
      <c r="H9" s="169"/>
      <c r="I9" s="169"/>
      <c r="J9" s="169"/>
      <c r="K9" s="169"/>
      <c r="L9" s="169"/>
      <c r="M9" s="170"/>
      <c r="P9" s="6" t="str">
        <f>"ALTER TABLE milscm4."&amp;D$8&amp;" OWNER TO pgappl11;"</f>
        <v>ALTER TABLE milscm4.merge_mml_lb_item OWNER TO pgappl11;</v>
      </c>
    </row>
    <row r="10" spans="1:47">
      <c r="B10" s="11"/>
      <c r="C10" s="11"/>
      <c r="D10" s="9"/>
      <c r="E10" s="9"/>
      <c r="F10" s="9"/>
      <c r="G10" s="9"/>
      <c r="H10" s="9"/>
      <c r="I10" s="9"/>
      <c r="J10" s="9"/>
      <c r="K10" s="9"/>
      <c r="L10" s="9"/>
      <c r="M10" s="10"/>
      <c r="N10" s="9"/>
      <c r="P10" s="6" t="str">
        <f>"GRANT ALL ON TABLE milscm4."&amp;D$8&amp;" TO pgappl11;"</f>
        <v>GRANT ALL ON TABLE milscm4.merge_mml_lb_item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milscm4.merge_mml_lb_item</v>
      </c>
      <c r="AF12" s="156" t="s">
        <v>480</v>
      </c>
      <c r="AG12" s="156"/>
      <c r="AH12" s="156"/>
      <c r="AJ12" s="6" t="str">
        <f>"INSERT INTO milscm4."&amp;$D$8</f>
        <v>INSERT INTO milscm4.merge_mml_lb_item</v>
      </c>
      <c r="AO12" s="6" t="str">
        <f>"INSERT INTO milscm4."&amp;$D$8</f>
        <v>INSERT INTO milscm4.merge_mml_lb_item</v>
      </c>
      <c r="AT12" s="6" t="str">
        <f>"INSERT INTO milscm4."&amp;$D$8</f>
        <v>INSERT INTO milscm4.merge_mml_lb_item</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92" t="s">
        <v>2023</v>
      </c>
      <c r="D14" s="192" t="s">
        <v>159</v>
      </c>
      <c r="E14" s="193"/>
      <c r="F14" s="193" t="s">
        <v>2024</v>
      </c>
      <c r="G14" s="17">
        <v>6</v>
      </c>
      <c r="H14" s="17" t="str">
        <f>IF(F14="フラグ","boolean",IF(F14="文字列","text",IF(F14="整数","integer",IF(F14="実数","numeric",""))))</f>
        <v>text</v>
      </c>
      <c r="I14" s="17">
        <f>IF(H14="boolean",1,IF(H14="text",IF(G14&lt;=126,1+(G14*3),4+(G14*3)),IF(H14="integer",4,IF(H14="numeric",3+CEILING(G14/4*2,2),0))))</f>
        <v>19</v>
      </c>
      <c r="J14" s="200"/>
      <c r="K14" s="200"/>
      <c r="L14" s="193" t="s">
        <v>2029</v>
      </c>
      <c r="M14" s="49" t="s">
        <v>2052</v>
      </c>
      <c r="P14" s="6"/>
      <c r="Q14" s="6"/>
      <c r="R14" s="6"/>
      <c r="S14" s="6" t="str">
        <f>IF(B14&lt;&gt;1,","&amp;D14,D14)</f>
        <v>torikomi_ym</v>
      </c>
      <c r="T14" s="6" t="str">
        <f>UPPER(H14)</f>
        <v>TEXT</v>
      </c>
      <c r="U14" s="6" t="str">
        <f>IF(K14&lt;&gt;"","default "&amp;IF(H14="text","'"&amp;K14&amp;"'",K14),"")</f>
        <v/>
      </c>
      <c r="V14" s="6" t="str">
        <f t="shared" ref="V14:V45" si="0">IF(L14="○","NOT NULL","")</f>
        <v>NOT NULL</v>
      </c>
      <c r="W14" s="6" t="str">
        <f t="shared" ref="W14:W45" si="1">"-- "&amp;C14</f>
        <v>-- 取込年月</v>
      </c>
      <c r="X14" s="6"/>
      <c r="AF14" s="42"/>
      <c r="AG14" s="42"/>
      <c r="AH14" s="42"/>
      <c r="AK14" s="22" t="str">
        <f t="shared" ref="AK14:AK42"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44" si="3">ROW()-13</f>
        <v>2</v>
      </c>
      <c r="C15" s="192" t="s">
        <v>2025</v>
      </c>
      <c r="D15" s="192" t="s">
        <v>2026</v>
      </c>
      <c r="E15" s="193"/>
      <c r="F15" s="193" t="s">
        <v>2027</v>
      </c>
      <c r="G15" s="17">
        <v>10</v>
      </c>
      <c r="H15" s="17" t="str">
        <f t="shared" ref="H15:H45" si="4">IF(F15="フラグ","boolean",IF(F15="文字列","text",IF(F15="整数","integer",IF(F15="実数","numeric",""))))</f>
        <v>integer</v>
      </c>
      <c r="I15" s="17">
        <f t="shared" ref="I15:I45" si="5">IF(H15="boolean",1,IF(H15="text",IF(G15&lt;=126,1+(G15*3),4+(G15*3)),IF(H15="integer",4,IF(H15="numeric",3+CEILING(G15/4*2,2),0))))</f>
        <v>4</v>
      </c>
      <c r="J15" s="200"/>
      <c r="K15" s="200"/>
      <c r="L15" s="193"/>
      <c r="M15" s="49" t="s">
        <v>1127</v>
      </c>
      <c r="P15" s="6"/>
      <c r="Q15" s="6"/>
      <c r="R15" s="6"/>
      <c r="S15" s="6" t="str">
        <f t="shared" ref="S15:S45" si="6">IF(B15&lt;&gt;1,","&amp;D15,D15)</f>
        <v>,mil_karute_id</v>
      </c>
      <c r="T15" s="6" t="str">
        <f t="shared" ref="T15:T45" si="7">UPPER(H15)</f>
        <v>INTEGER</v>
      </c>
      <c r="U15" s="6" t="str">
        <f t="shared" ref="U15:U45" si="8">IF(K15&lt;&gt;"","default "&amp;IF(H15="text","'"&amp;K15&amp;"'",K15),"")</f>
        <v/>
      </c>
      <c r="V15" s="6" t="str">
        <f t="shared" si="0"/>
        <v/>
      </c>
      <c r="W15" s="6" t="str">
        <f t="shared" si="1"/>
        <v>-- 千年カルテID</v>
      </c>
      <c r="X15" s="6"/>
      <c r="AF15" s="42"/>
      <c r="AG15" s="42"/>
      <c r="AH15" s="42"/>
      <c r="AK15" s="22" t="str">
        <f t="shared" si="2"/>
        <v>,mil_karute_id</v>
      </c>
      <c r="AP15" s="22" t="str">
        <f t="shared" ref="AP15:AP45" si="9">IF(CHOOSE(MATCH(AP$11,$AF$11:$AH$11,0),$AF15,$AG15,$AH15)="〇",IF($B15&lt;&gt;1,",Null","Null"),IF($B15&lt;&gt;1,","&amp;"d."&amp;$D15,"d."&amp;$D15))</f>
        <v>,d.mil_karute_id</v>
      </c>
      <c r="AU15" s="22" t="str">
        <f t="shared" ref="AU15:AU45" si="10">IF(CHOOSE(MATCH(AU$11,$AF$11:$AH$11,0),$AF15,$AG15,$AH15)="〇",IF($B15&lt;&gt;1,",Null","Null"),IF($B15&lt;&gt;1,","&amp;"d."&amp;$D15,"d."&amp;$D15))</f>
        <v>,d.mil_karute_id</v>
      </c>
    </row>
    <row r="16" spans="1:47" s="22" customFormat="1" ht="87">
      <c r="A16" s="6"/>
      <c r="B16" s="14">
        <f t="shared" si="3"/>
        <v>3</v>
      </c>
      <c r="C16" s="192" t="s">
        <v>2028</v>
      </c>
      <c r="D16" s="192" t="s">
        <v>138</v>
      </c>
      <c r="E16" s="193" t="s">
        <v>2029</v>
      </c>
      <c r="F16" s="193" t="s">
        <v>2024</v>
      </c>
      <c r="G16" s="16">
        <v>9</v>
      </c>
      <c r="H16" s="17" t="str">
        <f t="shared" si="4"/>
        <v>text</v>
      </c>
      <c r="I16" s="17">
        <f t="shared" si="5"/>
        <v>28</v>
      </c>
      <c r="J16" s="200"/>
      <c r="K16" s="200"/>
      <c r="L16" s="193" t="s">
        <v>2029</v>
      </c>
      <c r="M16" s="49" t="s">
        <v>2053</v>
      </c>
      <c r="P16" s="6"/>
      <c r="Q16" s="6"/>
      <c r="R16" s="6"/>
      <c r="S16" s="6" t="str">
        <f t="shared" si="6"/>
        <v>,facility_id</v>
      </c>
      <c r="T16" s="6" t="str">
        <f t="shared" si="7"/>
        <v>TEXT</v>
      </c>
      <c r="U16" s="6" t="str">
        <f t="shared" si="8"/>
        <v/>
      </c>
      <c r="V16" s="6" t="str">
        <f t="shared" si="0"/>
        <v>NOT NULL</v>
      </c>
      <c r="W16" s="6" t="str">
        <f t="shared" si="1"/>
        <v>-- 施設ID</v>
      </c>
      <c r="X16" s="6"/>
      <c r="AF16" s="42"/>
      <c r="AG16" s="42"/>
      <c r="AH16" s="42"/>
      <c r="AK16" s="22" t="str">
        <f t="shared" si="2"/>
        <v>,facility_id</v>
      </c>
      <c r="AP16" s="22" t="str">
        <f t="shared" si="9"/>
        <v>,d.facility_id</v>
      </c>
      <c r="AU16" s="22" t="str">
        <f t="shared" si="10"/>
        <v>,d.facility_id</v>
      </c>
    </row>
    <row r="17" spans="1:47" s="22" customFormat="1" ht="69.599999999999994">
      <c r="A17" s="6"/>
      <c r="B17" s="14">
        <f t="shared" si="3"/>
        <v>4</v>
      </c>
      <c r="C17" s="192" t="s">
        <v>2030</v>
      </c>
      <c r="D17" s="192" t="s">
        <v>1130</v>
      </c>
      <c r="E17" s="193"/>
      <c r="F17" s="193" t="s">
        <v>2024</v>
      </c>
      <c r="G17" s="17">
        <v>8</v>
      </c>
      <c r="H17" s="17" t="str">
        <f t="shared" si="4"/>
        <v>text</v>
      </c>
      <c r="I17" s="17">
        <f t="shared" si="5"/>
        <v>25</v>
      </c>
      <c r="J17" s="200"/>
      <c r="K17" s="200"/>
      <c r="L17" s="193" t="s">
        <v>2029</v>
      </c>
      <c r="M17" s="49" t="s">
        <v>1187</v>
      </c>
      <c r="P17" s="6"/>
      <c r="Q17" s="6"/>
      <c r="R17" s="6"/>
      <c r="S17" s="6" t="str">
        <f t="shared" ref="S17:S26" si="11">IF(B17&lt;&gt;1,","&amp;D17,D17)</f>
        <v>,shinryo_ymd</v>
      </c>
      <c r="T17" s="6" t="str">
        <f t="shared" ref="T17:T26" si="12">UPPER(H17)</f>
        <v>TEXT</v>
      </c>
      <c r="U17" s="6" t="str">
        <f t="shared" ref="U17:U26" si="13">IF(K17&lt;&gt;"","default "&amp;IF(H17="text","'"&amp;K17&amp;"'",K17),"")</f>
        <v/>
      </c>
      <c r="V17" s="6" t="str">
        <f t="shared" ref="V17:V26" si="14">IF(L17="○","NOT NULL","")</f>
        <v>NOT NULL</v>
      </c>
      <c r="W17" s="6" t="str">
        <f t="shared" ref="W17:W26" si="15">"-- "&amp;C17</f>
        <v>-- 診療年月日</v>
      </c>
      <c r="X17" s="6"/>
      <c r="AF17" s="42"/>
      <c r="AG17" s="42"/>
      <c r="AH17" s="42"/>
      <c r="AK17" s="22" t="str">
        <f t="shared" si="2"/>
        <v>,shinryo_ymd</v>
      </c>
      <c r="AP17" s="22" t="str">
        <f t="shared" si="9"/>
        <v>,d.shinryo_ymd</v>
      </c>
      <c r="AU17" s="22" t="str">
        <f t="shared" si="10"/>
        <v>,d.shinryo_ymd</v>
      </c>
    </row>
    <row r="18" spans="1:47" s="22" customFormat="1">
      <c r="A18" s="6"/>
      <c r="B18" s="14">
        <f>ROW()-13</f>
        <v>5</v>
      </c>
      <c r="C18" s="192" t="s">
        <v>2031</v>
      </c>
      <c r="D18" s="192" t="s">
        <v>160</v>
      </c>
      <c r="E18" s="193"/>
      <c r="F18" s="193" t="s">
        <v>2024</v>
      </c>
      <c r="G18" s="16">
        <v>3</v>
      </c>
      <c r="H18" s="17" t="str">
        <f t="shared" si="4"/>
        <v>text</v>
      </c>
      <c r="I18" s="17">
        <f t="shared" si="5"/>
        <v>10</v>
      </c>
      <c r="J18" s="200"/>
      <c r="K18" s="200" t="s">
        <v>2054</v>
      </c>
      <c r="L18" s="193" t="s">
        <v>2029</v>
      </c>
      <c r="M18" s="49" t="s">
        <v>2055</v>
      </c>
      <c r="P18" s="6"/>
      <c r="Q18" s="6"/>
      <c r="R18" s="6"/>
      <c r="S18" s="6" t="str">
        <f t="shared" si="11"/>
        <v>,data_type</v>
      </c>
      <c r="T18" s="6" t="str">
        <f t="shared" si="12"/>
        <v>TEXT</v>
      </c>
      <c r="U18" s="6" t="str">
        <f t="shared" si="13"/>
        <v>default 'MML'</v>
      </c>
      <c r="V18" s="6" t="str">
        <f t="shared" si="14"/>
        <v>NOT NULL</v>
      </c>
      <c r="W18" s="6" t="str">
        <f t="shared" si="15"/>
        <v>-- データ種別</v>
      </c>
      <c r="X18" s="6"/>
      <c r="AF18" s="42"/>
      <c r="AG18" s="42"/>
      <c r="AH18" s="42"/>
      <c r="AK18" s="22" t="str">
        <f>IF(CHOOSE(MATCH(AK$11,$AF$11:$AH$11,0),$AF18,$AG18,$AH18)="〇",IF($B18&lt;&gt;1,",Null","Null"),IF($B18&lt;&gt;1,","&amp;$D18,$D18))</f>
        <v>,data_type</v>
      </c>
      <c r="AP18" s="22" t="str">
        <f t="shared" si="9"/>
        <v>,d.data_type</v>
      </c>
      <c r="AU18" s="22" t="str">
        <f t="shared" si="10"/>
        <v>,d.data_type</v>
      </c>
    </row>
    <row r="19" spans="1:47" s="22" customFormat="1" ht="34.799999999999997">
      <c r="A19" s="6"/>
      <c r="B19" s="14">
        <f t="shared" si="3"/>
        <v>6</v>
      </c>
      <c r="C19" s="192" t="s">
        <v>2032</v>
      </c>
      <c r="D19" s="192" t="s">
        <v>1136</v>
      </c>
      <c r="E19" s="193" t="s">
        <v>2029</v>
      </c>
      <c r="F19" s="193" t="s">
        <v>2024</v>
      </c>
      <c r="G19" s="17">
        <v>20</v>
      </c>
      <c r="H19" s="17" t="str">
        <f t="shared" si="4"/>
        <v>text</v>
      </c>
      <c r="I19" s="17">
        <f t="shared" si="5"/>
        <v>61</v>
      </c>
      <c r="J19" s="200"/>
      <c r="K19" s="200"/>
      <c r="L19" s="193" t="s">
        <v>2029</v>
      </c>
      <c r="M19" s="49" t="s">
        <v>2056</v>
      </c>
      <c r="P19" s="6"/>
      <c r="Q19" s="6"/>
      <c r="R19" s="6"/>
      <c r="S19" s="6" t="str">
        <f t="shared" si="11"/>
        <v>,master_id</v>
      </c>
      <c r="T19" s="6" t="str">
        <f t="shared" si="12"/>
        <v>TEXT</v>
      </c>
      <c r="U19" s="6" t="str">
        <f t="shared" si="13"/>
        <v/>
      </c>
      <c r="V19" s="6" t="str">
        <f t="shared" si="14"/>
        <v>NOT NULL</v>
      </c>
      <c r="W19" s="6" t="str">
        <f t="shared" si="15"/>
        <v>-- 患者ID</v>
      </c>
      <c r="X19" s="6"/>
      <c r="AF19" s="42"/>
      <c r="AG19" s="42"/>
      <c r="AH19" s="42"/>
      <c r="AK19" s="22" t="str">
        <f t="shared" ref="AK19:AK23" si="16">IF(CHOOSE(MATCH(AK$11,$AF$11:$AH$11,0),$AF19,$AG19,$AH19)="〇",IF($B19&lt;&gt;1,",Null","Null"),IF($B19&lt;&gt;1,","&amp;$D19,$D19))</f>
        <v>,master_id</v>
      </c>
      <c r="AP19" s="22" t="str">
        <f t="shared" si="9"/>
        <v>,d.master_id</v>
      </c>
      <c r="AU19" s="22" t="str">
        <f t="shared" si="10"/>
        <v>,d.master_id</v>
      </c>
    </row>
    <row r="20" spans="1:47" s="22" customFormat="1" ht="34.799999999999997">
      <c r="A20" s="6"/>
      <c r="B20" s="14">
        <f t="shared" si="3"/>
        <v>7</v>
      </c>
      <c r="C20" s="192" t="s">
        <v>2033</v>
      </c>
      <c r="D20" s="192" t="s">
        <v>1139</v>
      </c>
      <c r="E20" s="193" t="s">
        <v>2029</v>
      </c>
      <c r="F20" s="193" t="s">
        <v>2024</v>
      </c>
      <c r="G20" s="16">
        <v>50</v>
      </c>
      <c r="H20" s="17" t="str">
        <f t="shared" si="4"/>
        <v>text</v>
      </c>
      <c r="I20" s="17">
        <f t="shared" si="5"/>
        <v>151</v>
      </c>
      <c r="J20" s="200"/>
      <c r="K20" s="200"/>
      <c r="L20" s="193" t="s">
        <v>2029</v>
      </c>
      <c r="M20" s="49" t="s">
        <v>2057</v>
      </c>
      <c r="P20" s="6"/>
      <c r="Q20" s="6"/>
      <c r="R20" s="6"/>
      <c r="S20" s="6" t="str">
        <f t="shared" si="11"/>
        <v>,uid</v>
      </c>
      <c r="T20" s="6" t="str">
        <f t="shared" si="12"/>
        <v>TEXT</v>
      </c>
      <c r="U20" s="6" t="str">
        <f t="shared" si="13"/>
        <v/>
      </c>
      <c r="V20" s="6" t="str">
        <f t="shared" si="14"/>
        <v>NOT NULL</v>
      </c>
      <c r="W20" s="6" t="str">
        <f t="shared" si="15"/>
        <v>-- 文書ユニークID</v>
      </c>
      <c r="X20" s="6"/>
      <c r="AF20" s="42"/>
      <c r="AG20" s="42"/>
      <c r="AH20" s="42"/>
      <c r="AK20" s="22" t="str">
        <f t="shared" si="16"/>
        <v>,uid</v>
      </c>
      <c r="AP20" s="22" t="str">
        <f t="shared" si="9"/>
        <v>,d.uid</v>
      </c>
      <c r="AU20" s="22" t="str">
        <f t="shared" si="10"/>
        <v>,d.uid</v>
      </c>
    </row>
    <row r="21" spans="1:47" s="22" customFormat="1">
      <c r="A21" s="6"/>
      <c r="B21" s="14">
        <f t="shared" si="3"/>
        <v>8</v>
      </c>
      <c r="C21" s="192" t="s">
        <v>2034</v>
      </c>
      <c r="D21" s="192" t="s">
        <v>1231</v>
      </c>
      <c r="E21" s="193" t="s">
        <v>2029</v>
      </c>
      <c r="F21" s="193" t="s">
        <v>2027</v>
      </c>
      <c r="G21" s="17">
        <v>10</v>
      </c>
      <c r="H21" s="17" t="str">
        <f t="shared" si="4"/>
        <v>integer</v>
      </c>
      <c r="I21" s="17">
        <f t="shared" si="5"/>
        <v>4</v>
      </c>
      <c r="J21" s="200"/>
      <c r="K21" s="200"/>
      <c r="L21" s="193" t="s">
        <v>2029</v>
      </c>
      <c r="M21" s="49" t="s">
        <v>2058</v>
      </c>
      <c r="P21" s="6"/>
      <c r="Q21" s="6"/>
      <c r="R21" s="6"/>
      <c r="S21" s="6" t="str">
        <f t="shared" si="11"/>
        <v>,kenreki_seq</v>
      </c>
      <c r="T21" s="6" t="str">
        <f t="shared" si="12"/>
        <v>INTEGER</v>
      </c>
      <c r="U21" s="6" t="str">
        <f t="shared" si="13"/>
        <v/>
      </c>
      <c r="V21" s="6" t="str">
        <f t="shared" si="14"/>
        <v>NOT NULL</v>
      </c>
      <c r="W21" s="6" t="str">
        <f t="shared" si="15"/>
        <v>-- 検歴SEQ</v>
      </c>
      <c r="X21" s="6"/>
      <c r="AF21" s="42"/>
      <c r="AG21" s="42"/>
      <c r="AH21" s="42"/>
      <c r="AK21" s="22" t="str">
        <f t="shared" si="16"/>
        <v>,kenreki_seq</v>
      </c>
      <c r="AP21" s="22" t="str">
        <f t="shared" si="9"/>
        <v>,d.kenreki_seq</v>
      </c>
      <c r="AU21" s="22" t="str">
        <f t="shared" si="10"/>
        <v>,d.kenreki_seq</v>
      </c>
    </row>
    <row r="22" spans="1:47" s="22" customFormat="1">
      <c r="A22" s="6"/>
      <c r="B22" s="14">
        <f>ROW()-13</f>
        <v>9</v>
      </c>
      <c r="C22" s="192" t="s">
        <v>1291</v>
      </c>
      <c r="D22" s="192" t="s">
        <v>1292</v>
      </c>
      <c r="E22" s="193" t="s">
        <v>2029</v>
      </c>
      <c r="F22" s="193" t="s">
        <v>2027</v>
      </c>
      <c r="G22" s="16">
        <v>10</v>
      </c>
      <c r="H22" s="17" t="str">
        <f t="shared" si="4"/>
        <v>integer</v>
      </c>
      <c r="I22" s="17">
        <f t="shared" si="5"/>
        <v>4</v>
      </c>
      <c r="J22" s="200"/>
      <c r="K22" s="200"/>
      <c r="L22" s="193" t="s">
        <v>2029</v>
      </c>
      <c r="M22" s="49" t="s">
        <v>2059</v>
      </c>
      <c r="P22" s="6"/>
      <c r="Q22" s="6"/>
      <c r="R22" s="6"/>
      <c r="S22" s="6" t="str">
        <f t="shared" si="11"/>
        <v>,labo_test_seq</v>
      </c>
      <c r="T22" s="6" t="str">
        <f t="shared" si="12"/>
        <v>INTEGER</v>
      </c>
      <c r="U22" s="6" t="str">
        <f t="shared" si="13"/>
        <v/>
      </c>
      <c r="V22" s="6" t="str">
        <f t="shared" si="14"/>
        <v>NOT NULL</v>
      </c>
      <c r="W22" s="6" t="str">
        <f t="shared" si="15"/>
        <v>-- 検体結果情報SEQ</v>
      </c>
      <c r="X22" s="6"/>
      <c r="AF22" s="42"/>
      <c r="AG22" s="42"/>
      <c r="AH22" s="42"/>
      <c r="AK22" s="22" t="str">
        <f t="shared" si="16"/>
        <v>,labo_test_seq</v>
      </c>
      <c r="AP22" s="22" t="str">
        <f t="shared" si="9"/>
        <v>,d.labo_test_seq</v>
      </c>
      <c r="AU22" s="22" t="str">
        <f t="shared" si="10"/>
        <v>,d.labo_test_seq</v>
      </c>
    </row>
    <row r="23" spans="1:47" s="22" customFormat="1">
      <c r="A23" s="6"/>
      <c r="B23" s="14">
        <f t="shared" si="3"/>
        <v>10</v>
      </c>
      <c r="C23" s="192" t="s">
        <v>1311</v>
      </c>
      <c r="D23" s="192" t="s">
        <v>1312</v>
      </c>
      <c r="E23" s="193" t="s">
        <v>2029</v>
      </c>
      <c r="F23" s="193" t="s">
        <v>2027</v>
      </c>
      <c r="G23" s="17">
        <v>10</v>
      </c>
      <c r="H23" s="17" t="str">
        <f t="shared" si="4"/>
        <v>integer</v>
      </c>
      <c r="I23" s="17">
        <f t="shared" si="5"/>
        <v>4</v>
      </c>
      <c r="J23" s="200"/>
      <c r="K23" s="200"/>
      <c r="L23" s="193" t="s">
        <v>2029</v>
      </c>
      <c r="M23" s="49" t="s">
        <v>2060</v>
      </c>
      <c r="P23" s="6"/>
      <c r="Q23" s="6"/>
      <c r="R23" s="6"/>
      <c r="S23" s="6" t="str">
        <f t="shared" si="11"/>
        <v>,item_info_seq</v>
      </c>
      <c r="T23" s="6" t="str">
        <f t="shared" si="12"/>
        <v>INTEGER</v>
      </c>
      <c r="U23" s="6" t="str">
        <f t="shared" si="13"/>
        <v/>
      </c>
      <c r="V23" s="6" t="str">
        <f t="shared" si="14"/>
        <v>NOT NULL</v>
      </c>
      <c r="W23" s="6" t="str">
        <f t="shared" si="15"/>
        <v>-- 項目情報SEQ</v>
      </c>
      <c r="X23" s="6"/>
      <c r="AF23" s="42"/>
      <c r="AG23" s="42"/>
      <c r="AH23" s="42"/>
      <c r="AK23" s="22" t="str">
        <f t="shared" si="16"/>
        <v>,item_info_seq</v>
      </c>
      <c r="AP23" s="22" t="str">
        <f t="shared" si="9"/>
        <v>,d.item_info_seq</v>
      </c>
      <c r="AU23" s="22" t="str">
        <f t="shared" si="10"/>
        <v>,d.item_info_seq</v>
      </c>
    </row>
    <row r="24" spans="1:47" s="22" customFormat="1">
      <c r="A24" s="6"/>
      <c r="B24" s="14">
        <f t="shared" si="3"/>
        <v>11</v>
      </c>
      <c r="C24" s="192" t="s">
        <v>1313</v>
      </c>
      <c r="D24" s="192" t="s">
        <v>1314</v>
      </c>
      <c r="E24" s="193"/>
      <c r="F24" s="193" t="s">
        <v>2024</v>
      </c>
      <c r="G24" s="17">
        <v>50</v>
      </c>
      <c r="H24" s="17" t="str">
        <f t="shared" si="4"/>
        <v>text</v>
      </c>
      <c r="I24" s="17">
        <f t="shared" si="5"/>
        <v>151</v>
      </c>
      <c r="J24" s="200"/>
      <c r="K24" s="200"/>
      <c r="L24" s="193"/>
      <c r="M24" s="49" t="s">
        <v>2061</v>
      </c>
      <c r="P24" s="6"/>
      <c r="Q24" s="6"/>
      <c r="R24" s="6"/>
      <c r="S24" s="6" t="str">
        <f t="shared" si="11"/>
        <v>,item_name</v>
      </c>
      <c r="T24" s="6" t="str">
        <f t="shared" si="12"/>
        <v>TEXT</v>
      </c>
      <c r="U24" s="6" t="str">
        <f t="shared" si="13"/>
        <v/>
      </c>
      <c r="V24" s="6" t="str">
        <f t="shared" si="14"/>
        <v/>
      </c>
      <c r="W24" s="6" t="str">
        <f t="shared" si="15"/>
        <v>-- 項目名</v>
      </c>
      <c r="X24" s="6"/>
      <c r="AF24" s="42"/>
      <c r="AG24" s="42"/>
      <c r="AH24" s="42"/>
      <c r="AK24" s="22" t="str">
        <f t="shared" si="2"/>
        <v>,item_name</v>
      </c>
      <c r="AP24" s="22" t="str">
        <f t="shared" si="9"/>
        <v>,d.item_name</v>
      </c>
      <c r="AU24" s="22" t="str">
        <f t="shared" si="10"/>
        <v>,d.item_name</v>
      </c>
    </row>
    <row r="25" spans="1:47" s="22" customFormat="1">
      <c r="A25" s="6"/>
      <c r="B25" s="14">
        <f>ROW()-13</f>
        <v>12</v>
      </c>
      <c r="C25" s="192" t="s">
        <v>1315</v>
      </c>
      <c r="D25" s="192" t="s">
        <v>1316</v>
      </c>
      <c r="E25" s="193"/>
      <c r="F25" s="193" t="s">
        <v>2024</v>
      </c>
      <c r="G25" s="16">
        <v>50</v>
      </c>
      <c r="H25" s="17" t="str">
        <f t="shared" si="4"/>
        <v>text</v>
      </c>
      <c r="I25" s="17">
        <f t="shared" si="5"/>
        <v>151</v>
      </c>
      <c r="J25" s="200"/>
      <c r="K25" s="200"/>
      <c r="L25" s="193"/>
      <c r="M25" s="49" t="s">
        <v>2062</v>
      </c>
      <c r="P25" s="6"/>
      <c r="Q25" s="6"/>
      <c r="R25" s="6"/>
      <c r="S25" s="6" t="str">
        <f t="shared" si="11"/>
        <v>,facility_it_code</v>
      </c>
      <c r="T25" s="6" t="str">
        <f t="shared" si="12"/>
        <v>TEXT</v>
      </c>
      <c r="U25" s="6" t="str">
        <f t="shared" si="13"/>
        <v/>
      </c>
      <c r="V25" s="6" t="str">
        <f t="shared" si="14"/>
        <v/>
      </c>
      <c r="W25" s="6" t="str">
        <f t="shared" si="15"/>
        <v>-- 施設固有コード</v>
      </c>
      <c r="X25" s="6"/>
      <c r="AF25" s="42"/>
      <c r="AG25" s="42"/>
      <c r="AH25" s="42"/>
      <c r="AK25" s="22" t="str">
        <f>IF(CHOOSE(MATCH(AK$11,$AF$11:$AH$11,0),$AF25,$AG25,$AH25)="〇",IF($B25&lt;&gt;1,",Null","Null"),IF($B25&lt;&gt;1,","&amp;$D25,$D25))</f>
        <v>,facility_it_code</v>
      </c>
      <c r="AP25" s="22" t="str">
        <f t="shared" si="9"/>
        <v>,d.facility_it_code</v>
      </c>
      <c r="AU25" s="22" t="str">
        <f t="shared" si="10"/>
        <v>,d.facility_it_code</v>
      </c>
    </row>
    <row r="26" spans="1:47" s="22" customFormat="1">
      <c r="A26" s="6"/>
      <c r="B26" s="14">
        <f t="shared" si="3"/>
        <v>13</v>
      </c>
      <c r="C26" s="192" t="s">
        <v>1317</v>
      </c>
      <c r="D26" s="192" t="s">
        <v>1318</v>
      </c>
      <c r="E26" s="193"/>
      <c r="F26" s="193" t="s">
        <v>2024</v>
      </c>
      <c r="G26" s="17">
        <v>50</v>
      </c>
      <c r="H26" s="17" t="str">
        <f t="shared" si="4"/>
        <v>text</v>
      </c>
      <c r="I26" s="17">
        <f t="shared" si="5"/>
        <v>151</v>
      </c>
      <c r="J26" s="200"/>
      <c r="K26" s="200"/>
      <c r="L26" s="193"/>
      <c r="M26" s="49" t="s">
        <v>2063</v>
      </c>
      <c r="P26" s="6"/>
      <c r="Q26" s="6"/>
      <c r="R26" s="6"/>
      <c r="S26" s="6" t="str">
        <f t="shared" si="11"/>
        <v>,facility_it_code_id</v>
      </c>
      <c r="T26" s="6" t="str">
        <f t="shared" si="12"/>
        <v>TEXT</v>
      </c>
      <c r="U26" s="6" t="str">
        <f t="shared" si="13"/>
        <v/>
      </c>
      <c r="V26" s="6" t="str">
        <f t="shared" si="14"/>
        <v/>
      </c>
      <c r="W26" s="6" t="str">
        <f t="shared" si="15"/>
        <v>-- 施設固有コード体系名</v>
      </c>
      <c r="X26" s="6"/>
      <c r="AF26" s="42"/>
      <c r="AG26" s="42"/>
      <c r="AH26" s="42"/>
      <c r="AK26" s="22" t="str">
        <f t="shared" ref="AK26" si="17">IF(CHOOSE(MATCH(AK$11,$AF$11:$AH$11,0),$AF26,$AG26,$AH26)="〇",IF($B26&lt;&gt;1,",Null","Null"),IF($B26&lt;&gt;1,","&amp;$D26,$D26))</f>
        <v>,facility_it_code_id</v>
      </c>
      <c r="AP26" s="22" t="str">
        <f t="shared" si="9"/>
        <v>,d.facility_it_code_id</v>
      </c>
      <c r="AU26" s="22" t="str">
        <f t="shared" si="10"/>
        <v>,d.facility_it_code_id</v>
      </c>
    </row>
    <row r="27" spans="1:47" s="22" customFormat="1">
      <c r="A27" s="6"/>
      <c r="B27" s="14">
        <f t="shared" si="3"/>
        <v>14</v>
      </c>
      <c r="C27" s="192" t="s">
        <v>1319</v>
      </c>
      <c r="D27" s="192" t="s">
        <v>1320</v>
      </c>
      <c r="E27" s="193"/>
      <c r="F27" s="193" t="s">
        <v>2024</v>
      </c>
      <c r="G27" s="17">
        <v>5</v>
      </c>
      <c r="H27" s="17" t="str">
        <f t="shared" si="4"/>
        <v>text</v>
      </c>
      <c r="I27" s="17">
        <f t="shared" si="5"/>
        <v>16</v>
      </c>
      <c r="J27" s="200"/>
      <c r="K27" s="200"/>
      <c r="L27" s="193"/>
      <c r="M27" s="49" t="s">
        <v>2064</v>
      </c>
      <c r="P27" s="6"/>
      <c r="Q27" s="6"/>
      <c r="R27" s="6"/>
      <c r="S27" s="6" t="str">
        <f t="shared" si="6"/>
        <v>,jlac10_a_code</v>
      </c>
      <c r="T27" s="6" t="str">
        <f t="shared" si="7"/>
        <v>TEXT</v>
      </c>
      <c r="U27" s="6" t="str">
        <f t="shared" si="8"/>
        <v/>
      </c>
      <c r="V27" s="6" t="str">
        <f t="shared" si="0"/>
        <v/>
      </c>
      <c r="W27" s="6" t="str">
        <f t="shared" si="1"/>
        <v>-- JLAC10の分析物コード</v>
      </c>
      <c r="X27" s="6"/>
      <c r="AF27" s="42"/>
      <c r="AG27" s="42"/>
      <c r="AH27" s="42"/>
      <c r="AK27" s="22" t="str">
        <f t="shared" si="2"/>
        <v>,jlac10_a_code</v>
      </c>
      <c r="AP27" s="22" t="str">
        <f t="shared" si="9"/>
        <v>,d.jlac10_a_code</v>
      </c>
      <c r="AU27" s="22" t="str">
        <f t="shared" si="10"/>
        <v>,d.jlac10_a_code</v>
      </c>
    </row>
    <row r="28" spans="1:47" s="22" customFormat="1">
      <c r="A28" s="6"/>
      <c r="B28" s="14">
        <f>ROW()-13</f>
        <v>15</v>
      </c>
      <c r="C28" s="192" t="s">
        <v>1321</v>
      </c>
      <c r="D28" s="192" t="s">
        <v>1322</v>
      </c>
      <c r="E28" s="193"/>
      <c r="F28" s="193" t="s">
        <v>2024</v>
      </c>
      <c r="G28" s="16">
        <v>4</v>
      </c>
      <c r="H28" s="17" t="str">
        <f t="shared" si="4"/>
        <v>text</v>
      </c>
      <c r="I28" s="17">
        <f t="shared" si="5"/>
        <v>13</v>
      </c>
      <c r="J28" s="200"/>
      <c r="K28" s="200"/>
      <c r="L28" s="193"/>
      <c r="M28" s="49" t="s">
        <v>2065</v>
      </c>
      <c r="P28" s="6"/>
      <c r="Q28" s="6"/>
      <c r="R28" s="6"/>
      <c r="S28" s="6" t="str">
        <f t="shared" si="6"/>
        <v>,jlac10_i_code</v>
      </c>
      <c r="T28" s="6" t="str">
        <f t="shared" si="7"/>
        <v>TEXT</v>
      </c>
      <c r="U28" s="6" t="str">
        <f t="shared" si="8"/>
        <v/>
      </c>
      <c r="V28" s="6" t="str">
        <f t="shared" si="0"/>
        <v/>
      </c>
      <c r="W28" s="6" t="str">
        <f t="shared" si="1"/>
        <v>-- JLAC10の識別コード</v>
      </c>
      <c r="X28" s="6"/>
      <c r="AF28" s="42"/>
      <c r="AG28" s="42"/>
      <c r="AH28" s="42"/>
      <c r="AK28" s="22" t="str">
        <f>IF(CHOOSE(MATCH(AK$11,$AF$11:$AH$11,0),$AF28,$AG28,$AH28)="〇",IF($B28&lt;&gt;1,",Null","Null"),IF($B28&lt;&gt;1,","&amp;$D28,$D28))</f>
        <v>,jlac10_i_code</v>
      </c>
      <c r="AP28" s="22" t="str">
        <f t="shared" si="9"/>
        <v>,d.jlac10_i_code</v>
      </c>
      <c r="AU28" s="22" t="str">
        <f t="shared" si="10"/>
        <v>,d.jlac10_i_code</v>
      </c>
    </row>
    <row r="29" spans="1:47" s="22" customFormat="1">
      <c r="A29" s="6"/>
      <c r="B29" s="14">
        <f t="shared" si="3"/>
        <v>16</v>
      </c>
      <c r="C29" s="192" t="s">
        <v>1323</v>
      </c>
      <c r="D29" s="192" t="s">
        <v>1324</v>
      </c>
      <c r="E29" s="193"/>
      <c r="F29" s="193" t="s">
        <v>2024</v>
      </c>
      <c r="G29" s="17">
        <v>3</v>
      </c>
      <c r="H29" s="17" t="str">
        <f t="shared" si="4"/>
        <v>text</v>
      </c>
      <c r="I29" s="17">
        <f t="shared" si="5"/>
        <v>10</v>
      </c>
      <c r="J29" s="200"/>
      <c r="K29" s="200"/>
      <c r="L29" s="193"/>
      <c r="M29" s="49" t="s">
        <v>2066</v>
      </c>
      <c r="P29" s="6"/>
      <c r="Q29" s="6"/>
      <c r="R29" s="6"/>
      <c r="S29" s="6" t="str">
        <f t="shared" si="6"/>
        <v>,jlac10_s_code</v>
      </c>
      <c r="T29" s="6" t="str">
        <f t="shared" si="7"/>
        <v>TEXT</v>
      </c>
      <c r="U29" s="6" t="str">
        <f t="shared" si="8"/>
        <v/>
      </c>
      <c r="V29" s="6" t="str">
        <f t="shared" si="0"/>
        <v/>
      </c>
      <c r="W29" s="6" t="str">
        <f t="shared" si="1"/>
        <v>-- JLAC10の材料コード</v>
      </c>
      <c r="X29" s="6"/>
      <c r="AF29" s="42"/>
      <c r="AG29" s="42"/>
      <c r="AH29" s="42"/>
      <c r="AK29" s="22" t="str">
        <f t="shared" ref="AK29:AK41" si="18">IF(CHOOSE(MATCH(AK$11,$AF$11:$AH$11,0),$AF29,$AG29,$AH29)="〇",IF($B29&lt;&gt;1,",Null","Null"),IF($B29&lt;&gt;1,","&amp;$D29,$D29))</f>
        <v>,jlac10_s_code</v>
      </c>
      <c r="AP29" s="22" t="str">
        <f t="shared" si="9"/>
        <v>,d.jlac10_s_code</v>
      </c>
      <c r="AU29" s="22" t="str">
        <f t="shared" si="10"/>
        <v>,d.jlac10_s_code</v>
      </c>
    </row>
    <row r="30" spans="1:47" s="22" customFormat="1">
      <c r="A30" s="6"/>
      <c r="B30" s="14">
        <f t="shared" si="3"/>
        <v>17</v>
      </c>
      <c r="C30" s="192" t="s">
        <v>1325</v>
      </c>
      <c r="D30" s="192" t="s">
        <v>1326</v>
      </c>
      <c r="E30" s="193"/>
      <c r="F30" s="193" t="s">
        <v>2024</v>
      </c>
      <c r="G30" s="16">
        <v>3</v>
      </c>
      <c r="H30" s="17" t="str">
        <f t="shared" si="4"/>
        <v>text</v>
      </c>
      <c r="I30" s="17">
        <f t="shared" si="5"/>
        <v>10</v>
      </c>
      <c r="J30" s="200"/>
      <c r="K30" s="200"/>
      <c r="L30" s="193"/>
      <c r="M30" s="49" t="s">
        <v>2067</v>
      </c>
      <c r="P30" s="6"/>
      <c r="Q30" s="6"/>
      <c r="R30" s="6"/>
      <c r="S30" s="6" t="str">
        <f t="shared" si="6"/>
        <v>,jlac10_m_code</v>
      </c>
      <c r="T30" s="6" t="str">
        <f t="shared" si="7"/>
        <v>TEXT</v>
      </c>
      <c r="U30" s="6" t="str">
        <f t="shared" si="8"/>
        <v/>
      </c>
      <c r="V30" s="6" t="str">
        <f t="shared" si="0"/>
        <v/>
      </c>
      <c r="W30" s="6" t="str">
        <f t="shared" si="1"/>
        <v>-- JLAC10の測定法コード</v>
      </c>
      <c r="X30" s="6"/>
      <c r="AF30" s="42"/>
      <c r="AG30" s="42"/>
      <c r="AH30" s="42"/>
      <c r="AK30" s="22" t="str">
        <f t="shared" si="18"/>
        <v>,jlac10_m_code</v>
      </c>
      <c r="AP30" s="22" t="str">
        <f t="shared" si="9"/>
        <v>,d.jlac10_m_code</v>
      </c>
      <c r="AU30" s="22" t="str">
        <f t="shared" si="10"/>
        <v>,d.jlac10_m_code</v>
      </c>
    </row>
    <row r="31" spans="1:47" s="22" customFormat="1">
      <c r="A31" s="6"/>
      <c r="B31" s="14">
        <f t="shared" si="3"/>
        <v>18</v>
      </c>
      <c r="C31" s="192" t="s">
        <v>1327</v>
      </c>
      <c r="D31" s="192" t="s">
        <v>1328</v>
      </c>
      <c r="E31" s="193"/>
      <c r="F31" s="193" t="s">
        <v>2024</v>
      </c>
      <c r="G31" s="17">
        <v>2</v>
      </c>
      <c r="H31" s="17" t="str">
        <f t="shared" si="4"/>
        <v>text</v>
      </c>
      <c r="I31" s="17">
        <f t="shared" si="5"/>
        <v>7</v>
      </c>
      <c r="J31" s="200"/>
      <c r="K31" s="200"/>
      <c r="L31" s="193"/>
      <c r="M31" s="49" t="s">
        <v>2068</v>
      </c>
      <c r="P31" s="6"/>
      <c r="Q31" s="6"/>
      <c r="R31" s="6"/>
      <c r="S31" s="6" t="str">
        <f t="shared" si="6"/>
        <v>,jlac10_r_code</v>
      </c>
      <c r="T31" s="6" t="str">
        <f t="shared" si="7"/>
        <v>TEXT</v>
      </c>
      <c r="U31" s="6" t="str">
        <f t="shared" si="8"/>
        <v/>
      </c>
      <c r="V31" s="6" t="str">
        <f t="shared" si="0"/>
        <v/>
      </c>
      <c r="W31" s="6" t="str">
        <f t="shared" si="1"/>
        <v>-- JLAC10の結果識別コード</v>
      </c>
      <c r="X31" s="6"/>
      <c r="AF31" s="42"/>
      <c r="AG31" s="42"/>
      <c r="AH31" s="42"/>
      <c r="AK31" s="22" t="str">
        <f t="shared" si="18"/>
        <v>,jlac10_r_code</v>
      </c>
      <c r="AP31" s="22" t="str">
        <f t="shared" si="9"/>
        <v>,d.jlac10_r_code</v>
      </c>
      <c r="AU31" s="22" t="str">
        <f t="shared" si="10"/>
        <v>,d.jlac10_r_code</v>
      </c>
    </row>
    <row r="32" spans="1:47" s="22" customFormat="1">
      <c r="A32" s="6"/>
      <c r="B32" s="14">
        <f>ROW()-13</f>
        <v>19</v>
      </c>
      <c r="C32" s="192" t="s">
        <v>2035</v>
      </c>
      <c r="D32" s="192" t="s">
        <v>1329</v>
      </c>
      <c r="E32" s="193"/>
      <c r="F32" s="193" t="s">
        <v>2024</v>
      </c>
      <c r="G32" s="16">
        <v>100</v>
      </c>
      <c r="H32" s="17" t="str">
        <f t="shared" si="4"/>
        <v>text</v>
      </c>
      <c r="I32" s="17">
        <f t="shared" si="5"/>
        <v>301</v>
      </c>
      <c r="J32" s="200"/>
      <c r="K32" s="200"/>
      <c r="L32" s="193"/>
      <c r="M32" s="49" t="s">
        <v>2069</v>
      </c>
      <c r="P32" s="6"/>
      <c r="Q32" s="6"/>
      <c r="R32" s="6"/>
      <c r="S32" s="6" t="str">
        <f t="shared" si="6"/>
        <v>,value</v>
      </c>
      <c r="T32" s="6" t="str">
        <f t="shared" si="7"/>
        <v>TEXT</v>
      </c>
      <c r="U32" s="6" t="str">
        <f t="shared" si="8"/>
        <v/>
      </c>
      <c r="V32" s="6" t="str">
        <f t="shared" si="0"/>
        <v/>
      </c>
      <c r="W32" s="6" t="str">
        <f t="shared" si="1"/>
        <v>-- 検査結果値</v>
      </c>
      <c r="X32" s="6"/>
      <c r="AF32" s="42"/>
      <c r="AG32" s="42"/>
      <c r="AH32" s="42"/>
      <c r="AK32" s="22" t="str">
        <f t="shared" si="18"/>
        <v>,value</v>
      </c>
      <c r="AP32" s="22" t="str">
        <f t="shared" si="9"/>
        <v>,d.value</v>
      </c>
      <c r="AU32" s="22" t="str">
        <f t="shared" si="10"/>
        <v>,d.value</v>
      </c>
    </row>
    <row r="33" spans="1:47" s="22" customFormat="1">
      <c r="A33" s="6"/>
      <c r="B33" s="14">
        <f t="shared" si="3"/>
        <v>20</v>
      </c>
      <c r="C33" s="192" t="s">
        <v>2036</v>
      </c>
      <c r="D33" s="192" t="s">
        <v>1330</v>
      </c>
      <c r="E33" s="193"/>
      <c r="F33" s="193" t="s">
        <v>2024</v>
      </c>
      <c r="G33" s="17">
        <v>10</v>
      </c>
      <c r="H33" s="17" t="str">
        <f t="shared" si="4"/>
        <v>text</v>
      </c>
      <c r="I33" s="17">
        <f t="shared" si="5"/>
        <v>31</v>
      </c>
      <c r="J33" s="200"/>
      <c r="K33" s="200"/>
      <c r="L33" s="193"/>
      <c r="M33" s="49" t="s">
        <v>2070</v>
      </c>
      <c r="P33" s="6"/>
      <c r="Q33" s="6"/>
      <c r="R33" s="6"/>
      <c r="S33" s="6" t="str">
        <f t="shared" ref="S33:S40" si="19">IF(B33&lt;&gt;1,","&amp;D33,D33)</f>
        <v>,num_value</v>
      </c>
      <c r="T33" s="6" t="str">
        <f t="shared" ref="T33:T40" si="20">UPPER(H33)</f>
        <v>TEXT</v>
      </c>
      <c r="U33" s="6" t="str">
        <f t="shared" ref="U33:U40" si="21">IF(K33&lt;&gt;"","default "&amp;IF(H33="text","'"&amp;K33&amp;"'",K33),"")</f>
        <v/>
      </c>
      <c r="V33" s="6" t="str">
        <f t="shared" ref="V33:V40" si="22">IF(L33="○","NOT NULL","")</f>
        <v/>
      </c>
      <c r="W33" s="6" t="str">
        <f t="shared" ref="W33:W40" si="23">"-- "&amp;C33</f>
        <v>-- 数値結果</v>
      </c>
      <c r="X33" s="6"/>
      <c r="AF33" s="42"/>
      <c r="AG33" s="42"/>
      <c r="AH33" s="42"/>
      <c r="AK33" s="22" t="str">
        <f t="shared" si="18"/>
        <v>,num_value</v>
      </c>
      <c r="AP33" s="22" t="str">
        <f t="shared" si="9"/>
        <v>,d.num_value</v>
      </c>
      <c r="AU33" s="22" t="str">
        <f t="shared" si="10"/>
        <v>,d.num_value</v>
      </c>
    </row>
    <row r="34" spans="1:47" s="22" customFormat="1">
      <c r="A34" s="6"/>
      <c r="B34" s="14">
        <f t="shared" si="3"/>
        <v>21</v>
      </c>
      <c r="C34" s="192" t="s">
        <v>2037</v>
      </c>
      <c r="D34" s="192" t="s">
        <v>2038</v>
      </c>
      <c r="E34" s="193"/>
      <c r="F34" s="193" t="s">
        <v>2024</v>
      </c>
      <c r="G34" s="17">
        <v>10</v>
      </c>
      <c r="H34" s="17" t="str">
        <f t="shared" si="4"/>
        <v>text</v>
      </c>
      <c r="I34" s="17">
        <f t="shared" si="5"/>
        <v>31</v>
      </c>
      <c r="J34" s="200"/>
      <c r="K34" s="200"/>
      <c r="L34" s="193"/>
      <c r="M34" s="49" t="s">
        <v>2071</v>
      </c>
      <c r="P34" s="6"/>
      <c r="Q34" s="6"/>
      <c r="R34" s="6"/>
      <c r="S34" s="6" t="str">
        <f t="shared" si="19"/>
        <v>,up_num_value</v>
      </c>
      <c r="T34" s="6" t="str">
        <f t="shared" si="20"/>
        <v>TEXT</v>
      </c>
      <c r="U34" s="6" t="str">
        <f t="shared" si="21"/>
        <v/>
      </c>
      <c r="V34" s="6" t="str">
        <f t="shared" si="22"/>
        <v/>
      </c>
      <c r="W34" s="6" t="str">
        <f t="shared" si="23"/>
        <v>-- 上限値(数値結果)</v>
      </c>
      <c r="X34" s="6"/>
      <c r="AF34" s="42"/>
      <c r="AG34" s="57" t="s">
        <v>1494</v>
      </c>
      <c r="AH34" s="57" t="s">
        <v>1494</v>
      </c>
      <c r="AK34" s="22" t="str">
        <f t="shared" si="2"/>
        <v>,up_num_value</v>
      </c>
      <c r="AP34" s="22" t="str">
        <f t="shared" si="9"/>
        <v>,Null</v>
      </c>
      <c r="AU34" s="22" t="str">
        <f t="shared" si="10"/>
        <v>,Null</v>
      </c>
    </row>
    <row r="35" spans="1:47" s="22" customFormat="1">
      <c r="A35" s="6"/>
      <c r="B35" s="14">
        <f>ROW()-13</f>
        <v>22</v>
      </c>
      <c r="C35" s="192" t="s">
        <v>2039</v>
      </c>
      <c r="D35" s="192" t="s">
        <v>2040</v>
      </c>
      <c r="E35" s="193"/>
      <c r="F35" s="193" t="s">
        <v>2024</v>
      </c>
      <c r="G35" s="16">
        <v>10</v>
      </c>
      <c r="H35" s="17" t="str">
        <f t="shared" si="4"/>
        <v>text</v>
      </c>
      <c r="I35" s="17">
        <f t="shared" si="5"/>
        <v>31</v>
      </c>
      <c r="J35" s="200"/>
      <c r="K35" s="200"/>
      <c r="L35" s="193"/>
      <c r="M35" s="49" t="s">
        <v>2072</v>
      </c>
      <c r="P35" s="6"/>
      <c r="Q35" s="6"/>
      <c r="R35" s="6"/>
      <c r="S35" s="6" t="str">
        <f t="shared" si="19"/>
        <v>,low_num_value</v>
      </c>
      <c r="T35" s="6" t="str">
        <f t="shared" si="20"/>
        <v>TEXT</v>
      </c>
      <c r="U35" s="6" t="str">
        <f t="shared" si="21"/>
        <v/>
      </c>
      <c r="V35" s="6" t="str">
        <f t="shared" si="22"/>
        <v/>
      </c>
      <c r="W35" s="6" t="str">
        <f t="shared" si="23"/>
        <v>-- 下限値(数値結果)</v>
      </c>
      <c r="X35" s="6"/>
      <c r="AF35" s="42"/>
      <c r="AG35" s="57" t="s">
        <v>1494</v>
      </c>
      <c r="AH35" s="57" t="s">
        <v>1494</v>
      </c>
      <c r="AK35" s="22" t="str">
        <f>IF(CHOOSE(MATCH(AK$11,$AF$11:$AH$11,0),$AF35,$AG35,$AH35)="〇",IF($B35&lt;&gt;1,",Null","Null"),IF($B35&lt;&gt;1,","&amp;$D35,$D35))</f>
        <v>,low_num_value</v>
      </c>
      <c r="AP35" s="22" t="str">
        <f t="shared" si="9"/>
        <v>,Null</v>
      </c>
      <c r="AU35" s="22" t="str">
        <f t="shared" si="10"/>
        <v>,Null</v>
      </c>
    </row>
    <row r="36" spans="1:47" s="22" customFormat="1">
      <c r="A36" s="6"/>
      <c r="B36" s="14">
        <f t="shared" si="3"/>
        <v>23</v>
      </c>
      <c r="C36" s="192" t="s">
        <v>2041</v>
      </c>
      <c r="D36" s="192" t="s">
        <v>2042</v>
      </c>
      <c r="E36" s="193"/>
      <c r="F36" s="193" t="s">
        <v>2024</v>
      </c>
      <c r="G36" s="17">
        <v>50</v>
      </c>
      <c r="H36" s="17" t="str">
        <f t="shared" si="4"/>
        <v>text</v>
      </c>
      <c r="I36" s="17">
        <f t="shared" si="5"/>
        <v>151</v>
      </c>
      <c r="J36" s="200"/>
      <c r="K36" s="200"/>
      <c r="L36" s="193"/>
      <c r="M36" s="49" t="s">
        <v>2073</v>
      </c>
      <c r="P36" s="6"/>
      <c r="Q36" s="6"/>
      <c r="R36" s="6"/>
      <c r="S36" s="6" t="str">
        <f t="shared" si="19"/>
        <v>,normal_num_value</v>
      </c>
      <c r="T36" s="6" t="str">
        <f t="shared" si="20"/>
        <v>TEXT</v>
      </c>
      <c r="U36" s="6" t="str">
        <f t="shared" si="21"/>
        <v/>
      </c>
      <c r="V36" s="6" t="str">
        <f t="shared" si="22"/>
        <v/>
      </c>
      <c r="W36" s="6" t="str">
        <f t="shared" si="23"/>
        <v>-- 文字列で示す基準値(数値結果)</v>
      </c>
      <c r="X36" s="6"/>
      <c r="AF36" s="42"/>
      <c r="AG36" s="57" t="s">
        <v>1494</v>
      </c>
      <c r="AH36" s="57" t="s">
        <v>1494</v>
      </c>
      <c r="AK36" s="22" t="str">
        <f t="shared" ref="AK36" si="24">IF(CHOOSE(MATCH(AK$11,$AF$11:$AH$11,0),$AF36,$AG36,$AH36)="〇",IF($B36&lt;&gt;1,",Null","Null"),IF($B36&lt;&gt;1,","&amp;$D36,$D36))</f>
        <v>,normal_num_value</v>
      </c>
      <c r="AP36" s="22" t="str">
        <f t="shared" si="9"/>
        <v>,Null</v>
      </c>
      <c r="AU36" s="22" t="str">
        <f t="shared" si="10"/>
        <v>,Null</v>
      </c>
    </row>
    <row r="37" spans="1:47" s="22" customFormat="1" ht="52.2">
      <c r="A37" s="6"/>
      <c r="B37" s="14">
        <f t="shared" si="3"/>
        <v>24</v>
      </c>
      <c r="C37" s="192" t="s">
        <v>2043</v>
      </c>
      <c r="D37" s="192" t="s">
        <v>2044</v>
      </c>
      <c r="E37" s="193"/>
      <c r="F37" s="193" t="s">
        <v>2024</v>
      </c>
      <c r="G37" s="17">
        <v>1</v>
      </c>
      <c r="H37" s="17" t="str">
        <f t="shared" ref="H37:H40" si="25">IF(F37="フラグ","boolean",IF(F37="文字列","text",IF(F37="整数","integer",IF(F37="実数","numeric",""))))</f>
        <v>text</v>
      </c>
      <c r="I37" s="17">
        <f t="shared" ref="I37:I40" si="26">IF(H37="boolean",1,IF(H37="text",IF(G37&lt;=126,1+(G37*3),4+(G37*3)),IF(H37="integer",4,IF(H37="numeric",3+CEILING(G37/4*2,2),0))))</f>
        <v>4</v>
      </c>
      <c r="J37" s="200"/>
      <c r="K37" s="200"/>
      <c r="L37" s="193"/>
      <c r="M37" s="49" t="s">
        <v>2074</v>
      </c>
      <c r="P37" s="6"/>
      <c r="Q37" s="6"/>
      <c r="R37" s="6"/>
      <c r="S37" s="6" t="str">
        <f t="shared" si="19"/>
        <v>,out_num_flag</v>
      </c>
      <c r="T37" s="6" t="str">
        <f t="shared" si="20"/>
        <v>TEXT</v>
      </c>
      <c r="U37" s="6" t="str">
        <f t="shared" si="21"/>
        <v/>
      </c>
      <c r="V37" s="6" t="str">
        <f t="shared" si="22"/>
        <v/>
      </c>
      <c r="W37" s="6" t="str">
        <f t="shared" si="23"/>
        <v>-- 異常値フラグ(数値結果)</v>
      </c>
      <c r="X37" s="6"/>
      <c r="AF37" s="57"/>
      <c r="AG37" s="57" t="s">
        <v>1494</v>
      </c>
      <c r="AH37" s="57" t="s">
        <v>1494</v>
      </c>
      <c r="AK37" s="22" t="str">
        <f t="shared" si="18"/>
        <v>,out_num_flag</v>
      </c>
      <c r="AP37" s="22" t="str">
        <f t="shared" si="9"/>
        <v>,Null</v>
      </c>
      <c r="AU37" s="22" t="str">
        <f t="shared" si="10"/>
        <v>,Null</v>
      </c>
    </row>
    <row r="38" spans="1:47" s="22" customFormat="1">
      <c r="A38" s="6"/>
      <c r="B38" s="14">
        <f t="shared" si="3"/>
        <v>25</v>
      </c>
      <c r="C38" s="192" t="s">
        <v>1336</v>
      </c>
      <c r="D38" s="192" t="s">
        <v>497</v>
      </c>
      <c r="E38" s="193"/>
      <c r="F38" s="193" t="s">
        <v>2024</v>
      </c>
      <c r="G38" s="17">
        <v>50</v>
      </c>
      <c r="H38" s="17" t="str">
        <f t="shared" si="25"/>
        <v>text</v>
      </c>
      <c r="I38" s="17">
        <f t="shared" si="26"/>
        <v>151</v>
      </c>
      <c r="J38" s="200"/>
      <c r="K38" s="200"/>
      <c r="L38" s="193"/>
      <c r="M38" s="49" t="s">
        <v>1337</v>
      </c>
      <c r="P38" s="6"/>
      <c r="Q38" s="6"/>
      <c r="R38" s="6"/>
      <c r="S38" s="6" t="str">
        <f t="shared" si="19"/>
        <v>,unit</v>
      </c>
      <c r="T38" s="6" t="str">
        <f t="shared" si="20"/>
        <v>TEXT</v>
      </c>
      <c r="U38" s="6" t="str">
        <f t="shared" si="21"/>
        <v/>
      </c>
      <c r="V38" s="6" t="str">
        <f t="shared" si="22"/>
        <v/>
      </c>
      <c r="W38" s="6" t="str">
        <f t="shared" si="23"/>
        <v>-- 単位</v>
      </c>
      <c r="X38" s="6"/>
      <c r="AF38" s="57"/>
      <c r="AG38" s="57"/>
      <c r="AH38" s="57"/>
      <c r="AK38" s="22" t="str">
        <f t="shared" si="2"/>
        <v>,unit</v>
      </c>
      <c r="AP38" s="22" t="str">
        <f t="shared" si="9"/>
        <v>,d.unit</v>
      </c>
      <c r="AU38" s="22" t="str">
        <f t="shared" si="10"/>
        <v>,d.unit</v>
      </c>
    </row>
    <row r="39" spans="1:47" s="22" customFormat="1" ht="34.799999999999997">
      <c r="A39" s="6"/>
      <c r="B39" s="14">
        <f>ROW()-13</f>
        <v>26</v>
      </c>
      <c r="C39" s="194" t="s">
        <v>1338</v>
      </c>
      <c r="D39" s="194" t="s">
        <v>2045</v>
      </c>
      <c r="E39" s="195"/>
      <c r="F39" s="195" t="s">
        <v>2024</v>
      </c>
      <c r="G39" s="16">
        <v>50</v>
      </c>
      <c r="H39" s="17" t="str">
        <f t="shared" si="25"/>
        <v>text</v>
      </c>
      <c r="I39" s="17">
        <f t="shared" si="26"/>
        <v>151</v>
      </c>
      <c r="J39" s="201"/>
      <c r="K39" s="201"/>
      <c r="L39" s="195"/>
      <c r="M39" s="202" t="s">
        <v>2075</v>
      </c>
      <c r="P39" s="6"/>
      <c r="Q39" s="6"/>
      <c r="R39" s="6"/>
      <c r="S39" s="6" t="str">
        <f t="shared" si="19"/>
        <v>,unit_code</v>
      </c>
      <c r="T39" s="6" t="str">
        <f t="shared" si="20"/>
        <v>TEXT</v>
      </c>
      <c r="U39" s="6" t="str">
        <f t="shared" si="21"/>
        <v/>
      </c>
      <c r="V39" s="6" t="str">
        <f t="shared" si="22"/>
        <v/>
      </c>
      <c r="W39" s="6" t="str">
        <f t="shared" si="23"/>
        <v>-- 単位コード</v>
      </c>
      <c r="X39" s="6"/>
      <c r="AF39" s="57"/>
      <c r="AG39" s="57"/>
      <c r="AH39" s="57" t="s">
        <v>1494</v>
      </c>
      <c r="AK39" s="22" t="str">
        <f>IF(CHOOSE(MATCH(AK$11,$AF$11:$AH$11,0),$AF39,$AG39,$AH39)="〇",IF($B39&lt;&gt;1,",Null","Null"),IF($B39&lt;&gt;1,","&amp;$D39,$D39))</f>
        <v>,unit_code</v>
      </c>
      <c r="AP39" s="22" t="str">
        <f t="shared" si="9"/>
        <v>,d.unit_code</v>
      </c>
      <c r="AU39" s="22" t="str">
        <f t="shared" si="10"/>
        <v>,Null</v>
      </c>
    </row>
    <row r="40" spans="1:47" s="22" customFormat="1" ht="34.799999999999997">
      <c r="A40" s="6"/>
      <c r="B40" s="14">
        <f t="shared" si="3"/>
        <v>27</v>
      </c>
      <c r="C40" s="194" t="s">
        <v>1339</v>
      </c>
      <c r="D40" s="194" t="s">
        <v>2046</v>
      </c>
      <c r="E40" s="195"/>
      <c r="F40" s="195" t="s">
        <v>2024</v>
      </c>
      <c r="G40" s="17">
        <v>50</v>
      </c>
      <c r="H40" s="17" t="str">
        <f t="shared" si="25"/>
        <v>text</v>
      </c>
      <c r="I40" s="17">
        <f t="shared" si="26"/>
        <v>151</v>
      </c>
      <c r="J40" s="201"/>
      <c r="K40" s="201"/>
      <c r="L40" s="195"/>
      <c r="M40" s="202" t="s">
        <v>2076</v>
      </c>
      <c r="P40" s="6"/>
      <c r="Q40" s="6"/>
      <c r="R40" s="6"/>
      <c r="S40" s="6" t="str">
        <f t="shared" si="19"/>
        <v>,unit_code_id</v>
      </c>
      <c r="T40" s="6" t="str">
        <f t="shared" si="20"/>
        <v>TEXT</v>
      </c>
      <c r="U40" s="6" t="str">
        <f t="shared" si="21"/>
        <v/>
      </c>
      <c r="V40" s="6" t="str">
        <f t="shared" si="22"/>
        <v/>
      </c>
      <c r="W40" s="6" t="str">
        <f t="shared" si="23"/>
        <v>-- 単位コードID</v>
      </c>
      <c r="X40" s="6"/>
      <c r="AF40" s="57"/>
      <c r="AG40" s="57"/>
      <c r="AH40" s="57" t="s">
        <v>1494</v>
      </c>
      <c r="AK40" s="22" t="str">
        <f t="shared" ref="AK40" si="27">IF(CHOOSE(MATCH(AK$11,$AF$11:$AH$11,0),$AF40,$AG40,$AH40)="〇",IF($B40&lt;&gt;1,",Null","Null"),IF($B40&lt;&gt;1,","&amp;$D40,$D40))</f>
        <v>,unit_code_id</v>
      </c>
      <c r="AP40" s="22" t="str">
        <f t="shared" si="9"/>
        <v>,d.unit_code_id</v>
      </c>
      <c r="AU40" s="22" t="str">
        <f t="shared" si="10"/>
        <v>,Null</v>
      </c>
    </row>
    <row r="41" spans="1:47" s="22" customFormat="1">
      <c r="A41" s="6"/>
      <c r="B41" s="14">
        <f t="shared" si="3"/>
        <v>28</v>
      </c>
      <c r="C41" s="194" t="s">
        <v>1340</v>
      </c>
      <c r="D41" s="194" t="s">
        <v>2047</v>
      </c>
      <c r="E41" s="195"/>
      <c r="F41" s="195" t="s">
        <v>2024</v>
      </c>
      <c r="G41" s="17">
        <v>1</v>
      </c>
      <c r="H41" s="17" t="str">
        <f t="shared" si="4"/>
        <v>text</v>
      </c>
      <c r="I41" s="17">
        <f t="shared" si="5"/>
        <v>4</v>
      </c>
      <c r="J41" s="201"/>
      <c r="K41" s="201"/>
      <c r="L41" s="195"/>
      <c r="M41" s="202" t="s">
        <v>1341</v>
      </c>
      <c r="P41" s="6"/>
      <c r="Q41" s="6"/>
      <c r="R41" s="6"/>
      <c r="S41" s="6" t="str">
        <f t="shared" si="6"/>
        <v>,item_free_comment</v>
      </c>
      <c r="T41" s="6" t="str">
        <f t="shared" si="7"/>
        <v>TEXT</v>
      </c>
      <c r="U41" s="6" t="str">
        <f t="shared" si="8"/>
        <v/>
      </c>
      <c r="V41" s="6" t="str">
        <f t="shared" si="0"/>
        <v/>
      </c>
      <c r="W41" s="6" t="str">
        <f t="shared" si="1"/>
        <v>-- 項目フリーコメント</v>
      </c>
      <c r="X41" s="6"/>
      <c r="AF41" s="42"/>
      <c r="AG41" s="42"/>
      <c r="AH41" s="57" t="s">
        <v>1494</v>
      </c>
      <c r="AK41" s="22" t="str">
        <f t="shared" si="18"/>
        <v>,item_free_comment</v>
      </c>
      <c r="AP41" s="22" t="str">
        <f t="shared" si="9"/>
        <v>,d.item_free_comment</v>
      </c>
      <c r="AU41" s="22" t="str">
        <f t="shared" si="10"/>
        <v>,Null</v>
      </c>
    </row>
    <row r="42" spans="1:47" s="22" customFormat="1">
      <c r="A42" s="6"/>
      <c r="B42" s="14">
        <f t="shared" si="3"/>
        <v>29</v>
      </c>
      <c r="C42" s="196" t="s">
        <v>2048</v>
      </c>
      <c r="D42" s="196" t="s">
        <v>1331</v>
      </c>
      <c r="E42" s="197"/>
      <c r="F42" s="197" t="s">
        <v>2024</v>
      </c>
      <c r="G42" s="17">
        <v>50</v>
      </c>
      <c r="H42" s="17" t="str">
        <f t="shared" si="4"/>
        <v>text</v>
      </c>
      <c r="I42" s="17">
        <f t="shared" si="5"/>
        <v>151</v>
      </c>
      <c r="J42" s="203"/>
      <c r="K42" s="203"/>
      <c r="L42" s="197"/>
      <c r="M42" s="204" t="s">
        <v>2077</v>
      </c>
      <c r="N42" s="207" t="s">
        <v>2080</v>
      </c>
      <c r="P42" s="6"/>
      <c r="Q42" s="6"/>
      <c r="R42" s="6"/>
      <c r="S42" s="6" t="str">
        <f t="shared" si="6"/>
        <v>,up_value</v>
      </c>
      <c r="T42" s="6" t="str">
        <f t="shared" si="7"/>
        <v>TEXT</v>
      </c>
      <c r="U42" s="6" t="str">
        <f t="shared" si="8"/>
        <v/>
      </c>
      <c r="V42" s="6" t="str">
        <f t="shared" si="0"/>
        <v/>
      </c>
      <c r="W42" s="6" t="str">
        <f t="shared" si="1"/>
        <v>-- 上限値(検査結果値)</v>
      </c>
      <c r="X42" s="6"/>
      <c r="AF42" s="42"/>
      <c r="AG42" s="42"/>
      <c r="AH42" s="57"/>
      <c r="AK42" s="22" t="str">
        <f t="shared" si="2"/>
        <v>,up_value</v>
      </c>
      <c r="AP42" s="22" t="str">
        <f t="shared" si="9"/>
        <v>,d.up_value</v>
      </c>
      <c r="AU42" s="22" t="str">
        <f t="shared" si="10"/>
        <v>,d.up_value</v>
      </c>
    </row>
    <row r="43" spans="1:47" s="22" customFormat="1">
      <c r="A43" s="6"/>
      <c r="B43" s="14">
        <f>ROW()-13</f>
        <v>30</v>
      </c>
      <c r="C43" s="196" t="s">
        <v>2049</v>
      </c>
      <c r="D43" s="196" t="s">
        <v>1332</v>
      </c>
      <c r="E43" s="197"/>
      <c r="F43" s="197" t="s">
        <v>2024</v>
      </c>
      <c r="G43" s="16">
        <v>50</v>
      </c>
      <c r="H43" s="17" t="str">
        <f t="shared" si="4"/>
        <v>text</v>
      </c>
      <c r="I43" s="17">
        <f t="shared" si="5"/>
        <v>151</v>
      </c>
      <c r="J43" s="203"/>
      <c r="K43" s="203"/>
      <c r="L43" s="197"/>
      <c r="M43" s="204" t="s">
        <v>2078</v>
      </c>
      <c r="N43" s="207" t="s">
        <v>2080</v>
      </c>
      <c r="P43" s="6"/>
      <c r="Q43" s="6"/>
      <c r="R43" s="6"/>
      <c r="S43" s="6" t="str">
        <f t="shared" si="6"/>
        <v>,low_value</v>
      </c>
      <c r="T43" s="6" t="str">
        <f t="shared" si="7"/>
        <v>TEXT</v>
      </c>
      <c r="U43" s="6" t="str">
        <f t="shared" si="8"/>
        <v/>
      </c>
      <c r="V43" s="6" t="str">
        <f t="shared" si="0"/>
        <v/>
      </c>
      <c r="W43" s="6" t="str">
        <f t="shared" si="1"/>
        <v>-- 下限値(検査結果値)</v>
      </c>
      <c r="X43" s="6"/>
      <c r="AF43" s="42"/>
      <c r="AG43" s="42"/>
      <c r="AH43" s="44"/>
      <c r="AK43" s="22" t="str">
        <f>IF(CHOOSE(MATCH(AK$11,$AF$11:$AH$11,0),$AF43,$AG43,$AH43)="〇",IF($B43&lt;&gt;1,",Null","Null"),IF($B43&lt;&gt;1,","&amp;$D43,$D43))</f>
        <v>,low_value</v>
      </c>
      <c r="AP43" s="22" t="str">
        <f t="shared" si="9"/>
        <v>,d.low_value</v>
      </c>
      <c r="AU43" s="22" t="str">
        <f t="shared" si="10"/>
        <v>,d.low_value</v>
      </c>
    </row>
    <row r="44" spans="1:47" s="22" customFormat="1" ht="30">
      <c r="A44" s="6"/>
      <c r="B44" s="14">
        <f t="shared" si="3"/>
        <v>31</v>
      </c>
      <c r="C44" s="196" t="s">
        <v>2050</v>
      </c>
      <c r="D44" s="196" t="s">
        <v>1333</v>
      </c>
      <c r="E44" s="197"/>
      <c r="F44" s="197" t="s">
        <v>2024</v>
      </c>
      <c r="G44" s="17">
        <v>50</v>
      </c>
      <c r="H44" s="17" t="str">
        <f t="shared" si="4"/>
        <v>text</v>
      </c>
      <c r="I44" s="17">
        <f t="shared" si="5"/>
        <v>151</v>
      </c>
      <c r="J44" s="203"/>
      <c r="K44" s="203"/>
      <c r="L44" s="197"/>
      <c r="M44" s="204" t="s">
        <v>1334</v>
      </c>
      <c r="N44" s="207" t="s">
        <v>2080</v>
      </c>
      <c r="P44" s="6"/>
      <c r="Q44" s="6"/>
      <c r="R44" s="6"/>
      <c r="S44" s="6" t="str">
        <f t="shared" si="6"/>
        <v>,normal_value</v>
      </c>
      <c r="T44" s="6" t="str">
        <f t="shared" si="7"/>
        <v>TEXT</v>
      </c>
      <c r="U44" s="6" t="str">
        <f t="shared" si="8"/>
        <v/>
      </c>
      <c r="V44" s="6" t="str">
        <f t="shared" si="0"/>
        <v/>
      </c>
      <c r="W44" s="6" t="str">
        <f t="shared" si="1"/>
        <v>-- 文字列で示す基準値(検査結果値)</v>
      </c>
      <c r="X44" s="6"/>
      <c r="AF44" s="44"/>
      <c r="AG44" s="42"/>
      <c r="AH44" s="44"/>
      <c r="AK44" s="22" t="str">
        <f t="shared" ref="AK44:AK45" si="28">IF(CHOOSE(MATCH(AK$11,$AF$11:$AH$11,0),$AF44,$AG44,$AH44)="〇",IF($B44&lt;&gt;1,",Null","Null"),IF($B44&lt;&gt;1,","&amp;$D44,$D44))</f>
        <v>,normal_value</v>
      </c>
      <c r="AP44" s="22" t="str">
        <f t="shared" si="9"/>
        <v>,d.normal_value</v>
      </c>
      <c r="AU44" s="22" t="str">
        <f t="shared" si="10"/>
        <v>,d.normal_value</v>
      </c>
    </row>
    <row r="45" spans="1:47" s="22" customFormat="1" ht="18.75" customHeight="1" thickBot="1">
      <c r="A45" s="6"/>
      <c r="B45" s="30">
        <f>ROW()-13</f>
        <v>32</v>
      </c>
      <c r="C45" s="198" t="s">
        <v>2051</v>
      </c>
      <c r="D45" s="198" t="s">
        <v>1335</v>
      </c>
      <c r="E45" s="199"/>
      <c r="F45" s="199" t="s">
        <v>2024</v>
      </c>
      <c r="G45" s="23">
        <v>1000</v>
      </c>
      <c r="H45" s="23" t="str">
        <f t="shared" si="4"/>
        <v>text</v>
      </c>
      <c r="I45" s="23">
        <f t="shared" si="5"/>
        <v>3004</v>
      </c>
      <c r="J45" s="205"/>
      <c r="K45" s="205"/>
      <c r="L45" s="199"/>
      <c r="M45" s="206" t="s">
        <v>2079</v>
      </c>
      <c r="N45" s="207" t="s">
        <v>2080</v>
      </c>
      <c r="P45" s="6"/>
      <c r="Q45" s="6"/>
      <c r="R45" s="6"/>
      <c r="S45" s="6" t="str">
        <f t="shared" si="6"/>
        <v>,out_flag</v>
      </c>
      <c r="T45" s="6" t="str">
        <f t="shared" si="7"/>
        <v>TEXT</v>
      </c>
      <c r="U45" s="6" t="str">
        <f t="shared" si="8"/>
        <v/>
      </c>
      <c r="V45" s="6" t="str">
        <f t="shared" si="0"/>
        <v/>
      </c>
      <c r="W45" s="6" t="str">
        <f t="shared" si="1"/>
        <v>-- 異常値フラグ(検査結果値)</v>
      </c>
      <c r="X45" s="6"/>
      <c r="AF45" s="44"/>
      <c r="AG45" s="42"/>
      <c r="AH45" s="44"/>
      <c r="AK45" s="22" t="str">
        <f t="shared" si="28"/>
        <v>,out_flag</v>
      </c>
      <c r="AP45" s="22" t="str">
        <f t="shared" si="9"/>
        <v>,d.out_flag</v>
      </c>
      <c r="AU45" s="22" t="str">
        <f t="shared" si="10"/>
        <v>,d.out_flag</v>
      </c>
    </row>
    <row r="46" spans="1:47">
      <c r="P46" s="22"/>
      <c r="R46" s="6" t="s">
        <v>175</v>
      </c>
      <c r="Y46" s="22"/>
      <c r="Z46" s="22"/>
      <c r="AA46" s="22"/>
      <c r="AB46" s="22"/>
      <c r="AJ46" s="6" t="s">
        <v>476</v>
      </c>
      <c r="AO46" s="6" t="s">
        <v>476</v>
      </c>
      <c r="AT46" s="6" t="s">
        <v>476</v>
      </c>
    </row>
    <row r="47" spans="1:47">
      <c r="A47" s="22"/>
      <c r="P47" s="22"/>
      <c r="Y47" s="22"/>
      <c r="Z47" s="22"/>
      <c r="AA47" s="22"/>
      <c r="AB47" s="22"/>
      <c r="AK47" s="6" t="str">
        <f>AK$11&amp;"."&amp;SUBSTITUTE($D$8,"merge","dwh")</f>
        <v>milscm2.dwh_mml_lb_item</v>
      </c>
      <c r="AP47" s="6" t="str">
        <f>"(select * from "&amp;$AP$11&amp;"."&amp;SUBSTITUTE($D$8,"merge","dwh")&amp;" where facility_id = '%(facility_id)s') d "</f>
        <v xml:space="preserve">(select * from milscm22.dwh_mml_lb_item where facility_id = '%(facility_id)s') d </v>
      </c>
      <c r="AU47" s="6" t="str">
        <f>"(select * from "&amp;$AU$11&amp;"."&amp;SUBSTITUTE($D$8,"merge","dwh")&amp;" where facility_id = '%(facility_id)s') d "</f>
        <v xml:space="preserve">(select * from milscm12.dwh_mml_lb_item where facility_id = '%(facility_id)s') d </v>
      </c>
    </row>
    <row r="48" spans="1:47">
      <c r="A48" s="22"/>
      <c r="P48" s="22"/>
      <c r="Y48" s="22"/>
      <c r="Z48" s="22"/>
      <c r="AA48" s="22"/>
      <c r="AB48" s="22"/>
      <c r="AJ48" s="6" t="s">
        <v>2006</v>
      </c>
      <c r="AO48" s="6" t="s">
        <v>2006</v>
      </c>
      <c r="AT48" s="6" t="s">
        <v>2006</v>
      </c>
    </row>
    <row r="49" spans="1:47">
      <c r="A49" s="22"/>
      <c r="P49" s="22"/>
      <c r="Y49" s="22"/>
      <c r="Z49" s="22"/>
      <c r="AA49" s="22"/>
      <c r="AB49" s="22"/>
      <c r="AI49" s="6" t="s">
        <v>138</v>
      </c>
      <c r="AK49" s="6" t="str">
        <f>$AI49&amp;" = '%(facility_id)s'"</f>
        <v>facility_id = '%(facility_id)s'</v>
      </c>
      <c r="AP49" s="6" t="str">
        <f>"not exists ( select 1 from (select * from "&amp;"milscm4."&amp;$D$8&amp;" where facility_id = '%(facility_id)s') m where"</f>
        <v>not exists ( select 1 from (select * from milscm4.merge_mml_lb_item where facility_id = '%(facility_id)s') m where</v>
      </c>
      <c r="AU49" s="6" t="str">
        <f>"not exists ( select 1 from (select * from "&amp;"milscm4."&amp;$D$8&amp;" where facility_id = '%(facility_id)s') m where"</f>
        <v>not exists ( select 1 from (select * from milscm4.merge_mml_lb_item where facility_id = '%(facility_id)s') m where</v>
      </c>
    </row>
    <row r="50" spans="1:47">
      <c r="A50" s="22"/>
      <c r="P50" s="22"/>
      <c r="Y50" s="22"/>
      <c r="Z50" s="22"/>
      <c r="AA50" s="22"/>
      <c r="AB50" s="22"/>
      <c r="AJ50" s="6" t="s">
        <v>2007</v>
      </c>
      <c r="AN50" s="6" t="s">
        <v>138</v>
      </c>
      <c r="AP50" s="6" t="str">
        <f>"d."&amp;$AN50&amp;"=m."&amp;$AN50</f>
        <v>d.facility_id=m.facility_id</v>
      </c>
      <c r="AU50" s="6" t="str">
        <f>"d."&amp;$AN50&amp;"=m."&amp;$AN50</f>
        <v>d.facility_id=m.facility_id</v>
      </c>
    </row>
    <row r="51" spans="1:47">
      <c r="P51" s="22"/>
      <c r="Y51" s="22"/>
      <c r="Z51" s="22"/>
      <c r="AA51" s="22"/>
      <c r="AB51" s="22"/>
      <c r="AN51" s="6" t="s">
        <v>1139</v>
      </c>
      <c r="AP51" s="6" t="str">
        <f t="shared" ref="AP51" si="29">"and d."&amp;$AN51&amp;"=m."&amp;$AN51</f>
        <v>and d.uid=m.uid</v>
      </c>
      <c r="AU51" s="6" t="str">
        <f t="shared" ref="AU51" si="30">"and d."&amp;$AN51&amp;"=m."&amp;$AN51</f>
        <v>and d.uid=m.uid</v>
      </c>
    </row>
    <row r="52" spans="1:47">
      <c r="P52" s="22"/>
      <c r="Y52" s="22"/>
      <c r="Z52" s="22"/>
      <c r="AA52" s="22"/>
      <c r="AB52" s="22"/>
      <c r="AO52" s="6" t="s">
        <v>2022</v>
      </c>
      <c r="AT52" s="6" t="s">
        <v>2022</v>
      </c>
    </row>
    <row r="53" spans="1:47">
      <c r="P53" s="22"/>
      <c r="Y53" s="22"/>
      <c r="Z53" s="22"/>
      <c r="AA53" s="22"/>
      <c r="AB53" s="22"/>
    </row>
    <row r="54" spans="1:47">
      <c r="P54" s="22"/>
      <c r="Y54" s="22"/>
      <c r="Z54" s="22"/>
      <c r="AA54" s="22"/>
      <c r="AB54" s="22"/>
    </row>
    <row r="55" spans="1:47">
      <c r="P55" s="22"/>
      <c r="Y55" s="22"/>
      <c r="Z55" s="22"/>
      <c r="AA55" s="22"/>
      <c r="AB55" s="22"/>
    </row>
    <row r="56" spans="1:47">
      <c r="P56" s="22"/>
      <c r="Y56" s="22"/>
      <c r="Z56" s="22"/>
      <c r="AA56" s="22"/>
      <c r="AB56" s="22"/>
    </row>
    <row r="57" spans="1:47">
      <c r="P57" s="22"/>
      <c r="Y57" s="22"/>
      <c r="Z57" s="22"/>
      <c r="AA57" s="22"/>
      <c r="AB57" s="22"/>
    </row>
    <row r="58" spans="1:47">
      <c r="P58" s="22"/>
      <c r="Y58" s="22"/>
      <c r="Z58" s="22"/>
      <c r="AA58" s="22"/>
      <c r="AB58" s="22"/>
    </row>
    <row r="59" spans="1:47">
      <c r="P59" s="22"/>
      <c r="Y59" s="22"/>
      <c r="Z59" s="22"/>
      <c r="AA59" s="22"/>
      <c r="AB59"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conditionalFormatting sqref="D18 D20">
    <cfRule type="duplicateValues" dxfId="3" priority="3"/>
  </conditionalFormatting>
  <conditionalFormatting sqref="D15">
    <cfRule type="duplicateValues" dxfId="2" priority="2"/>
  </conditionalFormatting>
  <conditionalFormatting sqref="D17">
    <cfRule type="duplicateValues" dxfId="1" priority="1"/>
  </conditionalFormatting>
  <conditionalFormatting sqref="D16">
    <cfRule type="duplicateValues" dxfId="0" priority="4"/>
  </conditionalFormatting>
  <hyperlinks>
    <hyperlink ref="A1" location="エンティティ一覧!A1" display="エンティティ一覧"/>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U46"/>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milscm4.merge_mml_vs_vitalsign</v>
      </c>
    </row>
    <row r="3" spans="1:47" ht="18" thickBot="1">
      <c r="B3" s="9"/>
      <c r="C3" s="9"/>
      <c r="D3" s="9"/>
      <c r="E3" s="9"/>
      <c r="F3" s="9"/>
      <c r="G3" s="9"/>
      <c r="H3" s="9"/>
      <c r="I3" s="9"/>
      <c r="J3" s="9"/>
      <c r="K3" s="9"/>
      <c r="L3" s="9"/>
      <c r="M3" s="10"/>
      <c r="N3" s="9"/>
      <c r="Q3" s="6" t="str">
        <f>"ADD CONSTRAINT "&amp;D$8&amp;"_pkey"</f>
        <v>ADD CONSTRAINT merge_mml_vs_vitalsign_pkey</v>
      </c>
    </row>
    <row r="4" spans="1:47">
      <c r="B4" s="177" t="s">
        <v>133</v>
      </c>
      <c r="C4" s="178"/>
      <c r="D4" s="179" t="str">
        <f>VLOOKUP(D7,エンティティ一覧!A1:'エンティティ一覧'!AQ10060,13,FALSE)</f>
        <v>ENT_C4_37</v>
      </c>
      <c r="E4" s="180"/>
      <c r="F4" s="180"/>
      <c r="G4" s="180"/>
      <c r="H4" s="180"/>
      <c r="I4" s="180"/>
      <c r="J4" s="180"/>
      <c r="K4" s="180"/>
      <c r="L4" s="180"/>
      <c r="M4" s="181"/>
      <c r="R4" s="6" t="s">
        <v>176</v>
      </c>
    </row>
    <row r="5" spans="1:47">
      <c r="B5" s="161" t="s">
        <v>112</v>
      </c>
      <c r="C5" s="162"/>
      <c r="D5" s="163" t="str">
        <f>VLOOKUP(D7,エンティティ一覧!A1:'エンティティ一覧'!AQ10060,2,FALSE)</f>
        <v>SA_C4</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結合テーブル_MML</v>
      </c>
      <c r="E6" s="164"/>
      <c r="F6" s="164"/>
      <c r="G6" s="164"/>
      <c r="H6" s="164"/>
      <c r="I6" s="164"/>
      <c r="J6" s="164"/>
      <c r="K6" s="164"/>
      <c r="L6" s="164"/>
      <c r="M6" s="165"/>
      <c r="T6" s="6" t="s">
        <v>1183</v>
      </c>
    </row>
    <row r="7" spans="1:47">
      <c r="B7" s="161" t="s">
        <v>114</v>
      </c>
      <c r="C7" s="162"/>
      <c r="D7" s="163" t="s">
        <v>1343</v>
      </c>
      <c r="E7" s="164"/>
      <c r="F7" s="164"/>
      <c r="G7" s="164"/>
      <c r="H7" s="164"/>
      <c r="I7" s="164"/>
      <c r="J7" s="164"/>
      <c r="K7" s="164"/>
      <c r="L7" s="164"/>
      <c r="M7" s="165"/>
      <c r="T7" s="6" t="s">
        <v>1381</v>
      </c>
    </row>
    <row r="8" spans="1:47">
      <c r="B8" s="161" t="s">
        <v>115</v>
      </c>
      <c r="C8" s="162"/>
      <c r="D8" s="163" t="s">
        <v>1344</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二次利用DBのバイタルサインモジュール_バイタルサインテーブルについて、バックアップスキーマを含めて結合する。</v>
      </c>
      <c r="E9" s="169"/>
      <c r="F9" s="169"/>
      <c r="G9" s="169"/>
      <c r="H9" s="169"/>
      <c r="I9" s="169"/>
      <c r="J9" s="169"/>
      <c r="K9" s="169"/>
      <c r="L9" s="169"/>
      <c r="M9" s="170"/>
      <c r="P9" s="6" t="str">
        <f>"ALTER TABLE milscm4."&amp;D$8&amp;" OWNER TO pgappl11;"</f>
        <v>ALTER TABLE milscm4.merge_mml_vs_vitalsign OWNER TO pgappl11;</v>
      </c>
    </row>
    <row r="10" spans="1:47">
      <c r="B10" s="11"/>
      <c r="C10" s="11"/>
      <c r="D10" s="9"/>
      <c r="E10" s="9"/>
      <c r="F10" s="9"/>
      <c r="G10" s="9"/>
      <c r="H10" s="9"/>
      <c r="I10" s="9"/>
      <c r="J10" s="9"/>
      <c r="K10" s="9"/>
      <c r="L10" s="9"/>
      <c r="M10" s="10"/>
      <c r="N10" s="9"/>
      <c r="P10" s="6" t="str">
        <f>"GRANT ALL ON TABLE milscm4."&amp;D$8&amp;" TO pgappl11;"</f>
        <v>GRANT ALL ON TABLE milscm4.merge_mml_vs_vitalsign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milscm4.merge_mml_vs_vitalsign</v>
      </c>
      <c r="AF12" s="156" t="s">
        <v>480</v>
      </c>
      <c r="AG12" s="156"/>
      <c r="AH12" s="156"/>
      <c r="AJ12" s="6" t="str">
        <f>"INSERT INTO milscm4."&amp;$D$8</f>
        <v>INSERT INTO milscm4.merge_mml_vs_vitalsign</v>
      </c>
      <c r="AO12" s="6" t="str">
        <f>"INSERT INTO milscm4."&amp;$D$8</f>
        <v>INSERT INTO milscm4.merge_mml_vs_vitalsign</v>
      </c>
      <c r="AT12" s="6" t="str">
        <f>"INSERT INTO milscm4."&amp;$D$8</f>
        <v>INSERT INTO milscm4.merge_mml_vs_vitalsign</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 t="shared" ref="H14:H33" si="0">IF(F14="フラグ","boolean",IF(F14="文字列","text",IF(F14="整数","integer",IF(F14="実数","numeric",""))))</f>
        <v>text</v>
      </c>
      <c r="I14" s="17">
        <f t="shared" ref="I14:I33" si="1">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3" si="2">IF(L14="○","NOT NULL","")</f>
        <v>NOT NULL</v>
      </c>
      <c r="W14" s="6" t="str">
        <f t="shared" ref="W14:W33" si="3">"-- "&amp;C14</f>
        <v>-- 取込年月</v>
      </c>
      <c r="X14" s="6"/>
      <c r="AF14" s="42"/>
      <c r="AG14" s="42"/>
      <c r="AH14" s="42"/>
      <c r="AK14" s="22" t="str">
        <f t="shared" ref="AK14:AK27" si="4">IF(CHOOSE(MATCH(AK$11,$AF$11:$AH$11,0),$AF14,$AG14,$AH14)="〇",IF($B14&lt;&gt;1,",Null","Null"),IF($B14&lt;&gt;1,","&amp;$D14,$D14))</f>
        <v>torikomi_ym</v>
      </c>
      <c r="AP14" s="22" t="str">
        <f t="shared" ref="AP14:AP33" si="5">IF(CHOOSE(MATCH(AP$11,$AF$11:$AH$11,0),$AF14,$AG14,$AH14)="〇",IF($B14&lt;&gt;1,",Null","Null"),IF($B14&lt;&gt;1,","&amp;"d."&amp;$D14,"d."&amp;$D14))</f>
        <v>d.torikomi_ym</v>
      </c>
      <c r="AU14" s="22" t="str">
        <f t="shared" ref="AU14:AU33" si="6">IF(CHOOSE(MATCH(AU$11,$AF$11:$AH$11,0),$AF14,$AG14,$AH14)="〇",IF($B14&lt;&gt;1,",Null","Null"),IF($B14&lt;&gt;1,","&amp;"d."&amp;$D14,"d."&amp;$D14))</f>
        <v>d.torikomi_ym</v>
      </c>
    </row>
    <row r="15" spans="1:47" s="22" customFormat="1">
      <c r="A15" s="6"/>
      <c r="B15" s="14">
        <f t="shared" ref="B15:B31" si="7">ROW()-13</f>
        <v>2</v>
      </c>
      <c r="C15" s="15" t="s">
        <v>162</v>
      </c>
      <c r="D15" s="15" t="s">
        <v>136</v>
      </c>
      <c r="E15" s="17"/>
      <c r="F15" s="16" t="s">
        <v>129</v>
      </c>
      <c r="G15" s="17">
        <v>10</v>
      </c>
      <c r="H15" s="17" t="str">
        <f t="shared" si="0"/>
        <v>integer</v>
      </c>
      <c r="I15" s="17">
        <f t="shared" si="1"/>
        <v>4</v>
      </c>
      <c r="J15" s="18"/>
      <c r="K15" s="21"/>
      <c r="L15" s="19"/>
      <c r="M15" s="20" t="s">
        <v>1127</v>
      </c>
      <c r="P15" s="6"/>
      <c r="Q15" s="6"/>
      <c r="R15" s="6"/>
      <c r="S15" s="6" t="str">
        <f t="shared" ref="S15:S33" si="8">IF(B15&lt;&gt;1,","&amp;D15,D15)</f>
        <v>,mil_karute_id</v>
      </c>
      <c r="T15" s="6" t="str">
        <f t="shared" ref="T15:T33" si="9">UPPER(H15)</f>
        <v>INTEGER</v>
      </c>
      <c r="U15" s="6" t="str">
        <f t="shared" ref="U15:U33" si="10">IF(K15&lt;&gt;"","default "&amp;IF(H15="text","'"&amp;K15&amp;"'",K15),"")</f>
        <v/>
      </c>
      <c r="V15" s="6" t="str">
        <f t="shared" si="2"/>
        <v/>
      </c>
      <c r="W15" s="6" t="str">
        <f t="shared" si="3"/>
        <v>-- 千年カルテID</v>
      </c>
      <c r="X15" s="6"/>
      <c r="AF15" s="42"/>
      <c r="AG15" s="42"/>
      <c r="AH15" s="42"/>
      <c r="AK15" s="22" t="str">
        <f t="shared" si="4"/>
        <v>,mil_karute_id</v>
      </c>
      <c r="AP15" s="22" t="str">
        <f t="shared" si="5"/>
        <v>,d.mil_karute_id</v>
      </c>
      <c r="AU15" s="22" t="str">
        <f t="shared" si="6"/>
        <v>,d.mil_karute_id</v>
      </c>
    </row>
    <row r="16" spans="1:47" s="22" customFormat="1" ht="87">
      <c r="A16" s="6"/>
      <c r="B16" s="14">
        <f t="shared" si="7"/>
        <v>3</v>
      </c>
      <c r="C16" s="25" t="s">
        <v>161</v>
      </c>
      <c r="D16" s="25" t="s">
        <v>138</v>
      </c>
      <c r="E16" s="16" t="s">
        <v>137</v>
      </c>
      <c r="F16" s="16" t="s">
        <v>183</v>
      </c>
      <c r="G16" s="16">
        <v>9</v>
      </c>
      <c r="H16" s="17" t="str">
        <f t="shared" si="0"/>
        <v>text</v>
      </c>
      <c r="I16" s="17">
        <f t="shared" si="1"/>
        <v>28</v>
      </c>
      <c r="J16" s="26"/>
      <c r="K16" s="27"/>
      <c r="L16" s="28" t="s">
        <v>137</v>
      </c>
      <c r="M16" s="29" t="s">
        <v>1128</v>
      </c>
      <c r="P16" s="6"/>
      <c r="Q16" s="6"/>
      <c r="R16" s="6"/>
      <c r="S16" s="6" t="str">
        <f t="shared" si="8"/>
        <v>,facility_id</v>
      </c>
      <c r="T16" s="6" t="str">
        <f t="shared" si="9"/>
        <v>TEXT</v>
      </c>
      <c r="U16" s="6" t="str">
        <f t="shared" si="10"/>
        <v/>
      </c>
      <c r="V16" s="6" t="str">
        <f t="shared" si="2"/>
        <v>NOT NULL</v>
      </c>
      <c r="W16" s="6" t="str">
        <f t="shared" si="3"/>
        <v>-- 施設ID</v>
      </c>
      <c r="X16" s="6"/>
      <c r="AF16" s="42"/>
      <c r="AG16" s="42"/>
      <c r="AH16" s="42"/>
      <c r="AK16" s="22" t="str">
        <f t="shared" si="4"/>
        <v>,facility_id</v>
      </c>
      <c r="AP16" s="22" t="str">
        <f t="shared" si="5"/>
        <v>,d.facility_id</v>
      </c>
      <c r="AU16" s="22" t="str">
        <f t="shared" si="6"/>
        <v>,d.facility_id</v>
      </c>
    </row>
    <row r="17" spans="1:47" s="22" customFormat="1" ht="69.599999999999994">
      <c r="A17" s="6"/>
      <c r="B17" s="14">
        <f t="shared" si="7"/>
        <v>4</v>
      </c>
      <c r="C17" s="15" t="s">
        <v>1129</v>
      </c>
      <c r="D17" s="15" t="s">
        <v>1130</v>
      </c>
      <c r="E17" s="17"/>
      <c r="F17" s="16" t="s">
        <v>183</v>
      </c>
      <c r="G17" s="17">
        <v>8</v>
      </c>
      <c r="H17" s="17" t="str">
        <f t="shared" si="0"/>
        <v>text</v>
      </c>
      <c r="I17" s="17">
        <f t="shared" si="1"/>
        <v>25</v>
      </c>
      <c r="J17" s="18"/>
      <c r="K17" s="21"/>
      <c r="L17" s="19" t="s">
        <v>137</v>
      </c>
      <c r="M17" s="20" t="s">
        <v>1187</v>
      </c>
      <c r="P17" s="6"/>
      <c r="Q17" s="6"/>
      <c r="R17" s="6"/>
      <c r="S17" s="6" t="str">
        <f t="shared" si="8"/>
        <v>,shinryo_ymd</v>
      </c>
      <c r="T17" s="6" t="str">
        <f t="shared" si="9"/>
        <v>TEXT</v>
      </c>
      <c r="U17" s="6" t="str">
        <f t="shared" si="10"/>
        <v/>
      </c>
      <c r="V17" s="6" t="str">
        <f t="shared" si="2"/>
        <v>NOT NULL</v>
      </c>
      <c r="W17" s="6" t="str">
        <f t="shared" si="3"/>
        <v>-- 診療年月日</v>
      </c>
      <c r="X17" s="6"/>
      <c r="AF17" s="42"/>
      <c r="AG17" s="42"/>
      <c r="AH17" s="42"/>
      <c r="AK17" s="22" t="str">
        <f t="shared" si="4"/>
        <v>,shinryo_ymd</v>
      </c>
      <c r="AP17" s="22" t="str">
        <f t="shared" si="5"/>
        <v>,d.shinryo_ymd</v>
      </c>
      <c r="AU17" s="22" t="str">
        <f t="shared" si="6"/>
        <v>,d.shinryo_ymd</v>
      </c>
    </row>
    <row r="18" spans="1:47" s="22" customFormat="1">
      <c r="A18" s="6"/>
      <c r="B18" s="14">
        <f>ROW()-13</f>
        <v>5</v>
      </c>
      <c r="C18" s="25" t="s">
        <v>418</v>
      </c>
      <c r="D18" s="25" t="s">
        <v>160</v>
      </c>
      <c r="E18" s="16"/>
      <c r="F18" s="16" t="s">
        <v>183</v>
      </c>
      <c r="G18" s="16">
        <v>3</v>
      </c>
      <c r="H18" s="17" t="str">
        <f t="shared" si="0"/>
        <v>text</v>
      </c>
      <c r="I18" s="17">
        <f t="shared" si="1"/>
        <v>10</v>
      </c>
      <c r="J18" s="26"/>
      <c r="K18" s="27" t="s">
        <v>1133</v>
      </c>
      <c r="L18" s="28" t="s">
        <v>137</v>
      </c>
      <c r="M18" s="29" t="s">
        <v>1134</v>
      </c>
      <c r="P18" s="6"/>
      <c r="Q18" s="6"/>
      <c r="R18" s="6"/>
      <c r="S18" s="6" t="str">
        <f t="shared" si="8"/>
        <v>,data_type</v>
      </c>
      <c r="T18" s="6" t="str">
        <f t="shared" si="9"/>
        <v>TEXT</v>
      </c>
      <c r="U18" s="6" t="str">
        <f t="shared" si="10"/>
        <v>default 'MML'</v>
      </c>
      <c r="V18" s="6" t="str">
        <f t="shared" si="2"/>
        <v>NOT NULL</v>
      </c>
      <c r="W18" s="6" t="str">
        <f t="shared" si="3"/>
        <v>-- データ種別</v>
      </c>
      <c r="X18" s="6"/>
      <c r="AF18" s="42"/>
      <c r="AG18" s="42"/>
      <c r="AH18" s="42"/>
      <c r="AK18" s="22" t="str">
        <f>IF(CHOOSE(MATCH(AK$11,$AF$11:$AH$11,0),$AF18,$AG18,$AH18)="〇",IF($B18&lt;&gt;1,",Null","Null"),IF($B18&lt;&gt;1,","&amp;$D18,$D18))</f>
        <v>,data_type</v>
      </c>
      <c r="AP18" s="22" t="str">
        <f t="shared" si="5"/>
        <v>,d.data_type</v>
      </c>
      <c r="AU18" s="22" t="str">
        <f t="shared" si="6"/>
        <v>,d.data_type</v>
      </c>
    </row>
    <row r="19" spans="1:47" s="22" customFormat="1" ht="34.799999999999997">
      <c r="A19" s="6"/>
      <c r="B19" s="14">
        <f t="shared" si="7"/>
        <v>6</v>
      </c>
      <c r="C19" s="15" t="s">
        <v>1135</v>
      </c>
      <c r="D19" s="15" t="s">
        <v>1136</v>
      </c>
      <c r="E19" s="17" t="s">
        <v>137</v>
      </c>
      <c r="F19" s="16" t="s">
        <v>183</v>
      </c>
      <c r="G19" s="17">
        <v>20</v>
      </c>
      <c r="H19" s="17" t="str">
        <f t="shared" si="0"/>
        <v>text</v>
      </c>
      <c r="I19" s="17">
        <f t="shared" si="1"/>
        <v>61</v>
      </c>
      <c r="J19" s="18"/>
      <c r="K19" s="21"/>
      <c r="L19" s="19" t="s">
        <v>137</v>
      </c>
      <c r="M19" s="20" t="s">
        <v>1137</v>
      </c>
      <c r="P19" s="6"/>
      <c r="Q19" s="6"/>
      <c r="R19" s="6"/>
      <c r="S19" s="6" t="str">
        <f t="shared" si="8"/>
        <v>,master_id</v>
      </c>
      <c r="T19" s="6" t="str">
        <f t="shared" si="9"/>
        <v>TEXT</v>
      </c>
      <c r="U19" s="6" t="str">
        <f t="shared" si="10"/>
        <v/>
      </c>
      <c r="V19" s="6" t="str">
        <f t="shared" si="2"/>
        <v>NOT NULL</v>
      </c>
      <c r="W19" s="6" t="str">
        <f t="shared" si="3"/>
        <v>-- 患者ID</v>
      </c>
      <c r="X19" s="6"/>
      <c r="AF19" s="42"/>
      <c r="AG19" s="42"/>
      <c r="AH19" s="42"/>
      <c r="AK19" s="22" t="str">
        <f t="shared" ref="AK19:AK23" si="11">IF(CHOOSE(MATCH(AK$11,$AF$11:$AH$11,0),$AF19,$AG19,$AH19)="〇",IF($B19&lt;&gt;1,",Null","Null"),IF($B19&lt;&gt;1,","&amp;$D19,$D19))</f>
        <v>,master_id</v>
      </c>
      <c r="AP19" s="22" t="str">
        <f t="shared" si="5"/>
        <v>,d.master_id</v>
      </c>
      <c r="AU19" s="22" t="str">
        <f t="shared" si="6"/>
        <v>,d.master_id</v>
      </c>
    </row>
    <row r="20" spans="1:47" s="22" customFormat="1" ht="34.799999999999997">
      <c r="A20" s="6"/>
      <c r="B20" s="14">
        <f t="shared" si="7"/>
        <v>7</v>
      </c>
      <c r="C20" s="25" t="s">
        <v>1138</v>
      </c>
      <c r="D20" s="25" t="s">
        <v>1139</v>
      </c>
      <c r="E20" s="16" t="s">
        <v>137</v>
      </c>
      <c r="F20" s="16" t="s">
        <v>183</v>
      </c>
      <c r="G20" s="16">
        <v>50</v>
      </c>
      <c r="H20" s="17" t="str">
        <f t="shared" si="0"/>
        <v>text</v>
      </c>
      <c r="I20" s="17">
        <f t="shared" si="1"/>
        <v>151</v>
      </c>
      <c r="J20" s="26"/>
      <c r="K20" s="27"/>
      <c r="L20" s="28" t="s">
        <v>137</v>
      </c>
      <c r="M20" s="29" t="s">
        <v>1140</v>
      </c>
      <c r="P20" s="6"/>
      <c r="Q20" s="6"/>
      <c r="R20" s="6"/>
      <c r="S20" s="6" t="str">
        <f t="shared" si="8"/>
        <v>,uid</v>
      </c>
      <c r="T20" s="6" t="str">
        <f t="shared" si="9"/>
        <v>TEXT</v>
      </c>
      <c r="U20" s="6" t="str">
        <f t="shared" si="10"/>
        <v/>
      </c>
      <c r="V20" s="6" t="str">
        <f t="shared" si="2"/>
        <v>NOT NULL</v>
      </c>
      <c r="W20" s="6" t="str">
        <f t="shared" si="3"/>
        <v>-- 文書ユニークID</v>
      </c>
      <c r="X20" s="6"/>
      <c r="AF20" s="42"/>
      <c r="AG20" s="42"/>
      <c r="AH20" s="42"/>
      <c r="AK20" s="22" t="str">
        <f t="shared" si="11"/>
        <v>,uid</v>
      </c>
      <c r="AP20" s="22" t="str">
        <f t="shared" si="5"/>
        <v>,d.uid</v>
      </c>
      <c r="AU20" s="22" t="str">
        <f t="shared" si="6"/>
        <v>,d.uid</v>
      </c>
    </row>
    <row r="21" spans="1:47" s="22" customFormat="1">
      <c r="A21" s="6"/>
      <c r="B21" s="14">
        <f t="shared" si="7"/>
        <v>8</v>
      </c>
      <c r="C21" s="15" t="s">
        <v>1345</v>
      </c>
      <c r="D21" s="15" t="s">
        <v>1346</v>
      </c>
      <c r="E21" s="17" t="s">
        <v>137</v>
      </c>
      <c r="F21" s="16" t="s">
        <v>129</v>
      </c>
      <c r="G21" s="17">
        <v>10</v>
      </c>
      <c r="H21" s="17" t="str">
        <f t="shared" si="0"/>
        <v>integer</v>
      </c>
      <c r="I21" s="17">
        <f t="shared" si="1"/>
        <v>4</v>
      </c>
      <c r="J21" s="18"/>
      <c r="K21" s="21"/>
      <c r="L21" s="19" t="s">
        <v>137</v>
      </c>
      <c r="M21" s="20" t="s">
        <v>1347</v>
      </c>
      <c r="P21" s="6"/>
      <c r="Q21" s="6"/>
      <c r="R21" s="6"/>
      <c r="S21" s="6" t="str">
        <f t="shared" si="8"/>
        <v>,vital_seq</v>
      </c>
      <c r="T21" s="6" t="str">
        <f t="shared" si="9"/>
        <v>INTEGER</v>
      </c>
      <c r="U21" s="6" t="str">
        <f t="shared" si="10"/>
        <v/>
      </c>
      <c r="V21" s="6" t="str">
        <f t="shared" si="2"/>
        <v>NOT NULL</v>
      </c>
      <c r="W21" s="6" t="str">
        <f t="shared" si="3"/>
        <v>-- バイタルSEQ</v>
      </c>
      <c r="X21" s="6"/>
      <c r="AF21" s="42"/>
      <c r="AG21" s="42"/>
      <c r="AH21" s="42"/>
      <c r="AK21" s="22" t="str">
        <f t="shared" si="11"/>
        <v>,vital_seq</v>
      </c>
      <c r="AP21" s="22" t="str">
        <f t="shared" si="5"/>
        <v>,d.vital_seq</v>
      </c>
      <c r="AU21" s="22" t="str">
        <f t="shared" si="6"/>
        <v>,d.vital_seq</v>
      </c>
    </row>
    <row r="22" spans="1:47" s="22" customFormat="1">
      <c r="A22" s="6"/>
      <c r="B22" s="14">
        <f>ROW()-13</f>
        <v>9</v>
      </c>
      <c r="C22" s="25" t="s">
        <v>1348</v>
      </c>
      <c r="D22" s="25" t="s">
        <v>1349</v>
      </c>
      <c r="E22" s="16"/>
      <c r="F22" s="16" t="s">
        <v>183</v>
      </c>
      <c r="G22" s="16">
        <v>50</v>
      </c>
      <c r="H22" s="17" t="str">
        <f t="shared" si="0"/>
        <v>text</v>
      </c>
      <c r="I22" s="17">
        <f t="shared" si="1"/>
        <v>151</v>
      </c>
      <c r="J22" s="26"/>
      <c r="K22" s="27"/>
      <c r="L22" s="28"/>
      <c r="M22" s="29" t="s">
        <v>1350</v>
      </c>
      <c r="P22" s="6"/>
      <c r="Q22" s="6"/>
      <c r="R22" s="6"/>
      <c r="S22" s="6" t="str">
        <f t="shared" si="8"/>
        <v>,department_name</v>
      </c>
      <c r="T22" s="6" t="str">
        <f t="shared" si="9"/>
        <v>TEXT</v>
      </c>
      <c r="U22" s="6" t="str">
        <f t="shared" si="10"/>
        <v/>
      </c>
      <c r="V22" s="6" t="str">
        <f t="shared" si="2"/>
        <v/>
      </c>
      <c r="W22" s="6" t="str">
        <f t="shared" si="3"/>
        <v>-- 診療科名</v>
      </c>
      <c r="X22" s="6"/>
      <c r="AF22" s="42"/>
      <c r="AG22" s="42"/>
      <c r="AH22" s="42" t="s">
        <v>1494</v>
      </c>
      <c r="AK22" s="22" t="str">
        <f t="shared" si="11"/>
        <v>,department_name</v>
      </c>
      <c r="AP22" s="22" t="str">
        <f t="shared" si="5"/>
        <v>,d.department_name</v>
      </c>
      <c r="AU22" s="22" t="str">
        <f t="shared" si="6"/>
        <v>,Null</v>
      </c>
    </row>
    <row r="23" spans="1:47" s="22" customFormat="1" ht="34.799999999999997">
      <c r="A23" s="6"/>
      <c r="B23" s="14">
        <f t="shared" si="7"/>
        <v>10</v>
      </c>
      <c r="C23" s="15" t="s">
        <v>588</v>
      </c>
      <c r="D23" s="15" t="s">
        <v>1351</v>
      </c>
      <c r="E23" s="17"/>
      <c r="F23" s="16" t="s">
        <v>183</v>
      </c>
      <c r="G23" s="17">
        <v>50</v>
      </c>
      <c r="H23" s="17" t="str">
        <f t="shared" si="0"/>
        <v>text</v>
      </c>
      <c r="I23" s="17">
        <f t="shared" si="1"/>
        <v>151</v>
      </c>
      <c r="J23" s="18"/>
      <c r="K23" s="21"/>
      <c r="L23" s="19"/>
      <c r="M23" s="20" t="s">
        <v>1352</v>
      </c>
      <c r="P23" s="6"/>
      <c r="Q23" s="6"/>
      <c r="R23" s="6"/>
      <c r="S23" s="6" t="str">
        <f t="shared" si="8"/>
        <v>,department_code</v>
      </c>
      <c r="T23" s="6" t="str">
        <f t="shared" si="9"/>
        <v>TEXT</v>
      </c>
      <c r="U23" s="6" t="str">
        <f t="shared" si="10"/>
        <v/>
      </c>
      <c r="V23" s="6" t="str">
        <f t="shared" si="2"/>
        <v/>
      </c>
      <c r="W23" s="6" t="str">
        <f t="shared" si="3"/>
        <v>-- 診療科コード</v>
      </c>
      <c r="X23" s="6"/>
      <c r="AF23" s="42"/>
      <c r="AG23" s="42"/>
      <c r="AH23" s="44" t="s">
        <v>1494</v>
      </c>
      <c r="AK23" s="22" t="str">
        <f t="shared" si="11"/>
        <v>,department_code</v>
      </c>
      <c r="AP23" s="22" t="str">
        <f t="shared" si="5"/>
        <v>,d.department_code</v>
      </c>
      <c r="AU23" s="22" t="str">
        <f t="shared" si="6"/>
        <v>,Null</v>
      </c>
    </row>
    <row r="24" spans="1:47" s="22" customFormat="1">
      <c r="A24" s="6"/>
      <c r="B24" s="14">
        <f t="shared" si="7"/>
        <v>11</v>
      </c>
      <c r="C24" s="15" t="s">
        <v>1353</v>
      </c>
      <c r="D24" s="15" t="s">
        <v>1354</v>
      </c>
      <c r="E24" s="17"/>
      <c r="F24" s="16" t="s">
        <v>183</v>
      </c>
      <c r="G24" s="17">
        <v>50</v>
      </c>
      <c r="H24" s="17" t="str">
        <f t="shared" si="0"/>
        <v>text</v>
      </c>
      <c r="I24" s="17">
        <f t="shared" si="1"/>
        <v>151</v>
      </c>
      <c r="J24" s="18"/>
      <c r="K24" s="21"/>
      <c r="L24" s="19"/>
      <c r="M24" s="20" t="s">
        <v>1355</v>
      </c>
      <c r="P24" s="6"/>
      <c r="Q24" s="6"/>
      <c r="R24" s="6"/>
      <c r="S24" s="6" t="str">
        <f t="shared" si="8"/>
        <v>,ward</v>
      </c>
      <c r="T24" s="6" t="str">
        <f t="shared" si="9"/>
        <v>TEXT</v>
      </c>
      <c r="U24" s="6" t="str">
        <f t="shared" si="10"/>
        <v/>
      </c>
      <c r="V24" s="6" t="str">
        <f t="shared" si="2"/>
        <v/>
      </c>
      <c r="W24" s="6" t="str">
        <f t="shared" si="3"/>
        <v>-- 病棟</v>
      </c>
      <c r="X24" s="6"/>
      <c r="AF24" s="42"/>
      <c r="AG24" s="42"/>
      <c r="AH24" s="44" t="s">
        <v>1494</v>
      </c>
      <c r="AK24" s="22" t="str">
        <f t="shared" si="4"/>
        <v>,ward</v>
      </c>
      <c r="AP24" s="22" t="str">
        <f t="shared" si="5"/>
        <v>,d.ward</v>
      </c>
      <c r="AU24" s="22" t="str">
        <f t="shared" si="6"/>
        <v>,Null</v>
      </c>
    </row>
    <row r="25" spans="1:47" s="22" customFormat="1" ht="34.799999999999997">
      <c r="A25" s="6"/>
      <c r="B25" s="14">
        <f>ROW()-13</f>
        <v>12</v>
      </c>
      <c r="C25" s="25" t="s">
        <v>447</v>
      </c>
      <c r="D25" s="25" t="s">
        <v>448</v>
      </c>
      <c r="E25" s="16"/>
      <c r="F25" s="16" t="s">
        <v>183</v>
      </c>
      <c r="G25" s="16">
        <v>50</v>
      </c>
      <c r="H25" s="17" t="str">
        <f t="shared" si="0"/>
        <v>text</v>
      </c>
      <c r="I25" s="17">
        <f t="shared" si="1"/>
        <v>151</v>
      </c>
      <c r="J25" s="26"/>
      <c r="K25" s="27"/>
      <c r="L25" s="28"/>
      <c r="M25" s="29" t="s">
        <v>1356</v>
      </c>
      <c r="P25" s="6"/>
      <c r="Q25" s="6"/>
      <c r="R25" s="6"/>
      <c r="S25" s="6" t="str">
        <f t="shared" si="8"/>
        <v>,ward_code</v>
      </c>
      <c r="T25" s="6" t="str">
        <f t="shared" si="9"/>
        <v>TEXT</v>
      </c>
      <c r="U25" s="6" t="str">
        <f t="shared" si="10"/>
        <v/>
      </c>
      <c r="V25" s="6" t="str">
        <f t="shared" si="2"/>
        <v/>
      </c>
      <c r="W25" s="6" t="str">
        <f t="shared" si="3"/>
        <v>-- 病棟コード</v>
      </c>
      <c r="X25" s="6"/>
      <c r="AF25" s="42"/>
      <c r="AG25" s="42"/>
      <c r="AH25" s="44" t="s">
        <v>1494</v>
      </c>
      <c r="AK25" s="22" t="str">
        <f>IF(CHOOSE(MATCH(AK$11,$AF$11:$AH$11,0),$AF25,$AG25,$AH25)="〇",IF($B25&lt;&gt;1,",Null","Null"),IF($B25&lt;&gt;1,","&amp;$D25,$D25))</f>
        <v>,ward_code</v>
      </c>
      <c r="AP25" s="22" t="str">
        <f t="shared" si="5"/>
        <v>,d.ward_code</v>
      </c>
      <c r="AU25" s="22" t="str">
        <f t="shared" si="6"/>
        <v>,Null</v>
      </c>
    </row>
    <row r="26" spans="1:47" s="22" customFormat="1" ht="34.799999999999997">
      <c r="A26" s="6"/>
      <c r="B26" s="14">
        <f t="shared" si="7"/>
        <v>13</v>
      </c>
      <c r="C26" s="15" t="s">
        <v>1357</v>
      </c>
      <c r="D26" s="15" t="s">
        <v>1358</v>
      </c>
      <c r="E26" s="17"/>
      <c r="F26" s="16" t="s">
        <v>183</v>
      </c>
      <c r="G26" s="17">
        <v>50</v>
      </c>
      <c r="H26" s="17" t="str">
        <f t="shared" si="0"/>
        <v>text</v>
      </c>
      <c r="I26" s="17">
        <f t="shared" si="1"/>
        <v>151</v>
      </c>
      <c r="J26" s="18"/>
      <c r="K26" s="21"/>
      <c r="L26" s="19"/>
      <c r="M26" s="20" t="s">
        <v>1359</v>
      </c>
      <c r="P26" s="6"/>
      <c r="Q26" s="6"/>
      <c r="R26" s="6"/>
      <c r="S26" s="6" t="str">
        <f t="shared" si="8"/>
        <v>,ward_code_id</v>
      </c>
      <c r="T26" s="6" t="str">
        <f t="shared" si="9"/>
        <v>TEXT</v>
      </c>
      <c r="U26" s="6" t="str">
        <f t="shared" si="10"/>
        <v/>
      </c>
      <c r="V26" s="6" t="str">
        <f t="shared" si="2"/>
        <v/>
      </c>
      <c r="W26" s="6" t="str">
        <f t="shared" si="3"/>
        <v>-- 病棟コードID</v>
      </c>
      <c r="X26" s="6"/>
      <c r="AF26" s="42"/>
      <c r="AG26" s="42"/>
      <c r="AH26" s="44" t="s">
        <v>1494</v>
      </c>
      <c r="AK26" s="22" t="str">
        <f t="shared" ref="AK26" si="12">IF(CHOOSE(MATCH(AK$11,$AF$11:$AH$11,0),$AF26,$AG26,$AH26)="〇",IF($B26&lt;&gt;1,",Null","Null"),IF($B26&lt;&gt;1,","&amp;$D26,$D26))</f>
        <v>,ward_code_id</v>
      </c>
      <c r="AP26" s="22" t="str">
        <f t="shared" si="5"/>
        <v>,d.ward_code_id</v>
      </c>
      <c r="AU26" s="22" t="str">
        <f t="shared" si="6"/>
        <v>,Null</v>
      </c>
    </row>
    <row r="27" spans="1:47" s="22" customFormat="1" ht="34.799999999999997">
      <c r="A27" s="6"/>
      <c r="B27" s="14">
        <f t="shared" si="7"/>
        <v>14</v>
      </c>
      <c r="C27" s="15" t="s">
        <v>1360</v>
      </c>
      <c r="D27" s="15" t="s">
        <v>1361</v>
      </c>
      <c r="E27" s="17"/>
      <c r="F27" s="16" t="s">
        <v>183</v>
      </c>
      <c r="G27" s="17">
        <v>12</v>
      </c>
      <c r="H27" s="17" t="str">
        <f t="shared" si="0"/>
        <v>text</v>
      </c>
      <c r="I27" s="17">
        <f t="shared" si="1"/>
        <v>37</v>
      </c>
      <c r="J27" s="18"/>
      <c r="K27" s="21"/>
      <c r="L27" s="19"/>
      <c r="M27" s="20" t="s">
        <v>1362</v>
      </c>
      <c r="P27" s="6"/>
      <c r="Q27" s="6"/>
      <c r="R27" s="6"/>
      <c r="S27" s="6" t="str">
        <f t="shared" si="8"/>
        <v>,vital_sign_time</v>
      </c>
      <c r="T27" s="6" t="str">
        <f t="shared" si="9"/>
        <v>TEXT</v>
      </c>
      <c r="U27" s="6" t="str">
        <f t="shared" si="10"/>
        <v/>
      </c>
      <c r="V27" s="6" t="str">
        <f t="shared" si="2"/>
        <v/>
      </c>
      <c r="W27" s="6" t="str">
        <f t="shared" si="3"/>
        <v>-- バイタルサインの計測時間</v>
      </c>
      <c r="X27" s="6"/>
      <c r="AF27" s="42"/>
      <c r="AG27" s="42"/>
      <c r="AH27" s="42"/>
      <c r="AK27" s="22" t="str">
        <f t="shared" si="4"/>
        <v>,vital_sign_time</v>
      </c>
      <c r="AP27" s="22" t="str">
        <f t="shared" si="5"/>
        <v>,d.vital_sign_time</v>
      </c>
      <c r="AU27" s="22" t="str">
        <f t="shared" si="6"/>
        <v>,d.vital_sign_time</v>
      </c>
    </row>
    <row r="28" spans="1:47" s="22" customFormat="1">
      <c r="A28" s="6"/>
      <c r="B28" s="14">
        <f>ROW()-13</f>
        <v>15</v>
      </c>
      <c r="C28" s="25" t="s">
        <v>1363</v>
      </c>
      <c r="D28" s="25" t="s">
        <v>1364</v>
      </c>
      <c r="E28" s="16"/>
      <c r="F28" s="16" t="s">
        <v>183</v>
      </c>
      <c r="G28" s="16">
        <v>100</v>
      </c>
      <c r="H28" s="17" t="str">
        <f t="shared" si="0"/>
        <v>text</v>
      </c>
      <c r="I28" s="17">
        <f t="shared" si="1"/>
        <v>301</v>
      </c>
      <c r="J28" s="26"/>
      <c r="K28" s="27"/>
      <c r="L28" s="28"/>
      <c r="M28" s="29" t="s">
        <v>1365</v>
      </c>
      <c r="P28" s="6"/>
      <c r="Q28" s="6"/>
      <c r="R28" s="6"/>
      <c r="S28" s="6" t="str">
        <f t="shared" si="8"/>
        <v>,keisoku_tejun</v>
      </c>
      <c r="T28" s="6" t="str">
        <f t="shared" si="9"/>
        <v>TEXT</v>
      </c>
      <c r="U28" s="6" t="str">
        <f t="shared" si="10"/>
        <v/>
      </c>
      <c r="V28" s="6" t="str">
        <f t="shared" si="2"/>
        <v/>
      </c>
      <c r="W28" s="6" t="str">
        <f t="shared" si="3"/>
        <v>-- 計測手順</v>
      </c>
      <c r="X28" s="6"/>
      <c r="AF28" s="42"/>
      <c r="AG28" s="42"/>
      <c r="AH28" s="44" t="s">
        <v>1494</v>
      </c>
      <c r="AK28" s="22" t="str">
        <f>IF(CHOOSE(MATCH(AK$11,$AF$11:$AH$11,0),$AF28,$AG28,$AH28)="〇",IF($B28&lt;&gt;1,",Null","Null"),IF($B28&lt;&gt;1,","&amp;$D28,$D28))</f>
        <v>,keisoku_tejun</v>
      </c>
      <c r="AP28" s="22" t="str">
        <f t="shared" si="5"/>
        <v>,d.keisoku_tejun</v>
      </c>
      <c r="AU28" s="22" t="str">
        <f t="shared" si="6"/>
        <v>,Null</v>
      </c>
    </row>
    <row r="29" spans="1:47" s="22" customFormat="1">
      <c r="A29" s="6"/>
      <c r="B29" s="14">
        <f t="shared" si="7"/>
        <v>16</v>
      </c>
      <c r="C29" s="15" t="s">
        <v>1366</v>
      </c>
      <c r="D29" s="15" t="s">
        <v>1367</v>
      </c>
      <c r="E29" s="17"/>
      <c r="F29" s="16" t="s">
        <v>183</v>
      </c>
      <c r="G29" s="17">
        <v>50</v>
      </c>
      <c r="H29" s="17" t="str">
        <f t="shared" si="0"/>
        <v>text</v>
      </c>
      <c r="I29" s="17">
        <f t="shared" si="1"/>
        <v>151</v>
      </c>
      <c r="J29" s="18"/>
      <c r="K29" s="21"/>
      <c r="L29" s="19"/>
      <c r="M29" s="20" t="s">
        <v>1368</v>
      </c>
      <c r="P29" s="6"/>
      <c r="Q29" s="6"/>
      <c r="R29" s="6"/>
      <c r="S29" s="6" t="str">
        <f t="shared" si="8"/>
        <v>,keisoku_device</v>
      </c>
      <c r="T29" s="6" t="str">
        <f t="shared" si="9"/>
        <v>TEXT</v>
      </c>
      <c r="U29" s="6" t="str">
        <f t="shared" si="10"/>
        <v/>
      </c>
      <c r="V29" s="6" t="str">
        <f t="shared" si="2"/>
        <v/>
      </c>
      <c r="W29" s="6" t="str">
        <f t="shared" si="3"/>
        <v>-- 計測器具</v>
      </c>
      <c r="X29" s="6"/>
      <c r="AF29" s="42"/>
      <c r="AG29" s="42"/>
      <c r="AH29" s="44" t="s">
        <v>1494</v>
      </c>
      <c r="AK29" s="22" t="str">
        <f t="shared" ref="AK29:AK32" si="13">IF(CHOOSE(MATCH(AK$11,$AF$11:$AH$11,0),$AF29,$AG29,$AH29)="〇",IF($B29&lt;&gt;1,",Null","Null"),IF($B29&lt;&gt;1,","&amp;$D29,$D29))</f>
        <v>,keisoku_device</v>
      </c>
      <c r="AP29" s="22" t="str">
        <f t="shared" si="5"/>
        <v>,d.keisoku_device</v>
      </c>
      <c r="AU29" s="22" t="str">
        <f t="shared" si="6"/>
        <v>,Null</v>
      </c>
    </row>
    <row r="30" spans="1:47" s="22" customFormat="1">
      <c r="A30" s="6"/>
      <c r="B30" s="14">
        <f t="shared" si="7"/>
        <v>17</v>
      </c>
      <c r="C30" s="25" t="s">
        <v>1369</v>
      </c>
      <c r="D30" s="25" t="s">
        <v>1370</v>
      </c>
      <c r="E30" s="16"/>
      <c r="F30" s="16" t="s">
        <v>183</v>
      </c>
      <c r="G30" s="16">
        <v>50</v>
      </c>
      <c r="H30" s="17" t="str">
        <f t="shared" si="0"/>
        <v>text</v>
      </c>
      <c r="I30" s="17">
        <f t="shared" si="1"/>
        <v>151</v>
      </c>
      <c r="J30" s="26"/>
      <c r="K30" s="27"/>
      <c r="L30" s="28"/>
      <c r="M30" s="29" t="s">
        <v>1371</v>
      </c>
      <c r="P30" s="6"/>
      <c r="Q30" s="6"/>
      <c r="R30" s="6"/>
      <c r="S30" s="6" t="str">
        <f t="shared" si="8"/>
        <v>,keisoku_bui</v>
      </c>
      <c r="T30" s="6" t="str">
        <f t="shared" si="9"/>
        <v>TEXT</v>
      </c>
      <c r="U30" s="6" t="str">
        <f t="shared" si="10"/>
        <v/>
      </c>
      <c r="V30" s="6" t="str">
        <f t="shared" si="2"/>
        <v/>
      </c>
      <c r="W30" s="6" t="str">
        <f t="shared" si="3"/>
        <v>-- 計測部位</v>
      </c>
      <c r="X30" s="6"/>
      <c r="AF30" s="42"/>
      <c r="AG30" s="42"/>
      <c r="AH30" s="44" t="s">
        <v>1494</v>
      </c>
      <c r="AK30" s="22" t="str">
        <f t="shared" si="13"/>
        <v>,keisoku_bui</v>
      </c>
      <c r="AP30" s="22" t="str">
        <f t="shared" si="5"/>
        <v>,d.keisoku_bui</v>
      </c>
      <c r="AU30" s="22" t="str">
        <f t="shared" si="6"/>
        <v>,Null</v>
      </c>
    </row>
    <row r="31" spans="1:47" s="22" customFormat="1">
      <c r="A31" s="6"/>
      <c r="B31" s="14">
        <f t="shared" si="7"/>
        <v>18</v>
      </c>
      <c r="C31" s="15" t="s">
        <v>1372</v>
      </c>
      <c r="D31" s="15" t="s">
        <v>1373</v>
      </c>
      <c r="E31" s="17"/>
      <c r="F31" s="16" t="s">
        <v>183</v>
      </c>
      <c r="G31" s="17">
        <v>50</v>
      </c>
      <c r="H31" s="17" t="str">
        <f t="shared" si="0"/>
        <v>text</v>
      </c>
      <c r="I31" s="17">
        <f t="shared" si="1"/>
        <v>151</v>
      </c>
      <c r="J31" s="18"/>
      <c r="K31" s="21"/>
      <c r="L31" s="19"/>
      <c r="M31" s="20" t="s">
        <v>1374</v>
      </c>
      <c r="P31" s="6"/>
      <c r="Q31" s="6"/>
      <c r="R31" s="6"/>
      <c r="S31" s="6" t="str">
        <f t="shared" si="8"/>
        <v>,keisoku_position</v>
      </c>
      <c r="T31" s="6" t="str">
        <f t="shared" si="9"/>
        <v>TEXT</v>
      </c>
      <c r="U31" s="6" t="str">
        <f t="shared" si="10"/>
        <v/>
      </c>
      <c r="V31" s="6" t="str">
        <f t="shared" si="2"/>
        <v/>
      </c>
      <c r="W31" s="6" t="str">
        <f t="shared" si="3"/>
        <v>-- 計測時体位</v>
      </c>
      <c r="X31" s="6"/>
      <c r="AF31" s="42"/>
      <c r="AG31" s="42"/>
      <c r="AH31" s="44" t="s">
        <v>1494</v>
      </c>
      <c r="AK31" s="22" t="str">
        <f t="shared" si="13"/>
        <v>,keisoku_position</v>
      </c>
      <c r="AP31" s="22" t="str">
        <f t="shared" si="5"/>
        <v>,d.keisoku_position</v>
      </c>
      <c r="AU31" s="22" t="str">
        <f t="shared" si="6"/>
        <v>,Null</v>
      </c>
    </row>
    <row r="32" spans="1:47" s="22" customFormat="1" ht="30">
      <c r="A32" s="6"/>
      <c r="B32" s="14">
        <f>ROW()-13</f>
        <v>19</v>
      </c>
      <c r="C32" s="25" t="s">
        <v>1375</v>
      </c>
      <c r="D32" s="25" t="s">
        <v>1376</v>
      </c>
      <c r="E32" s="16"/>
      <c r="F32" s="16" t="s">
        <v>183</v>
      </c>
      <c r="G32" s="16">
        <v>1000</v>
      </c>
      <c r="H32" s="17" t="str">
        <f t="shared" si="0"/>
        <v>text</v>
      </c>
      <c r="I32" s="17">
        <f t="shared" si="1"/>
        <v>3004</v>
      </c>
      <c r="J32" s="26"/>
      <c r="K32" s="27"/>
      <c r="L32" s="28"/>
      <c r="M32" s="29" t="s">
        <v>1377</v>
      </c>
      <c r="P32" s="6"/>
      <c r="Q32" s="6"/>
      <c r="R32" s="6"/>
      <c r="S32" s="6" t="str">
        <f t="shared" si="8"/>
        <v>,keisoku_method_comment</v>
      </c>
      <c r="T32" s="6" t="str">
        <f t="shared" si="9"/>
        <v>TEXT</v>
      </c>
      <c r="U32" s="6" t="str">
        <f t="shared" si="10"/>
        <v/>
      </c>
      <c r="V32" s="6" t="str">
        <f t="shared" si="2"/>
        <v/>
      </c>
      <c r="W32" s="6" t="str">
        <f t="shared" si="3"/>
        <v>-- 計測方法コメント</v>
      </c>
      <c r="X32" s="6"/>
      <c r="AF32" s="42"/>
      <c r="AG32" s="42"/>
      <c r="AH32" s="44" t="s">
        <v>1494</v>
      </c>
      <c r="AK32" s="22" t="str">
        <f t="shared" si="13"/>
        <v>,keisoku_method_comment</v>
      </c>
      <c r="AP32" s="22" t="str">
        <f t="shared" si="5"/>
        <v>,d.keisoku_method_comment</v>
      </c>
      <c r="AU32" s="22" t="str">
        <f t="shared" si="6"/>
        <v>,Null</v>
      </c>
    </row>
    <row r="33" spans="1:47" s="22" customFormat="1" ht="18.75" customHeight="1" thickBot="1">
      <c r="A33" s="6"/>
      <c r="B33" s="30">
        <f>ROW()-13</f>
        <v>20</v>
      </c>
      <c r="C33" s="31" t="s">
        <v>1378</v>
      </c>
      <c r="D33" s="31" t="s">
        <v>1379</v>
      </c>
      <c r="E33" s="23"/>
      <c r="F33" s="23" t="s">
        <v>183</v>
      </c>
      <c r="G33" s="23">
        <v>1000</v>
      </c>
      <c r="H33" s="23" t="str">
        <f t="shared" si="0"/>
        <v>text</v>
      </c>
      <c r="I33" s="23">
        <f t="shared" si="1"/>
        <v>3004</v>
      </c>
      <c r="J33" s="32"/>
      <c r="K33" s="33"/>
      <c r="L33" s="34"/>
      <c r="M33" s="35" t="s">
        <v>1380</v>
      </c>
      <c r="P33" s="6"/>
      <c r="Q33" s="6"/>
      <c r="R33" s="6"/>
      <c r="S33" s="6" t="str">
        <f t="shared" si="8"/>
        <v>,kiroku_comment</v>
      </c>
      <c r="T33" s="6" t="str">
        <f t="shared" si="9"/>
        <v>TEXT</v>
      </c>
      <c r="U33" s="6" t="str">
        <f t="shared" si="10"/>
        <v/>
      </c>
      <c r="V33" s="6" t="str">
        <f t="shared" si="2"/>
        <v/>
      </c>
      <c r="W33" s="6" t="str">
        <f t="shared" si="3"/>
        <v>-- 記録コメント</v>
      </c>
      <c r="X33" s="6"/>
      <c r="AF33" s="42"/>
      <c r="AG33" s="42"/>
      <c r="AH33" s="44" t="s">
        <v>1494</v>
      </c>
      <c r="AK33" s="22" t="str">
        <f t="shared" ref="AK33" si="14">IF(CHOOSE(MATCH(AK$11,$AF$11:$AH$11,0),$AF33,$AG33,$AH33)="〇",IF($B33&lt;&gt;1,",Null","Null"),IF($B33&lt;&gt;1,","&amp;$D33,$D33))</f>
        <v>,kiroku_comment</v>
      </c>
      <c r="AP33" s="22" t="str">
        <f t="shared" si="5"/>
        <v>,d.kiroku_comment</v>
      </c>
      <c r="AU33" s="22" t="str">
        <f t="shared" si="6"/>
        <v>,Null</v>
      </c>
    </row>
    <row r="34" spans="1:47">
      <c r="P34" s="22"/>
      <c r="R34" s="6" t="s">
        <v>175</v>
      </c>
      <c r="Y34" s="22"/>
      <c r="Z34" s="22"/>
      <c r="AA34" s="22"/>
      <c r="AB34" s="22"/>
      <c r="AJ34" s="6" t="s">
        <v>476</v>
      </c>
      <c r="AO34" s="6" t="s">
        <v>476</v>
      </c>
      <c r="AT34" s="6" t="s">
        <v>476</v>
      </c>
    </row>
    <row r="35" spans="1:47">
      <c r="A35" s="22"/>
      <c r="P35" s="22"/>
      <c r="Y35" s="22"/>
      <c r="Z35" s="22"/>
      <c r="AA35" s="22"/>
      <c r="AB35" s="22"/>
      <c r="AK35" s="6" t="str">
        <f>AK$11&amp;"."&amp;SUBSTITUTE($D$8,"merge","dwh")</f>
        <v>milscm2.dwh_mml_vs_vitalsign</v>
      </c>
      <c r="AP35" s="6" t="str">
        <f>"(select * from "&amp;$AP$11&amp;"."&amp;SUBSTITUTE($D$8,"merge","dwh")&amp;" where facility_id = '%(facility_id)s') d "</f>
        <v xml:space="preserve">(select * from milscm22.dwh_mml_vs_vitalsign where facility_id = '%(facility_id)s') d </v>
      </c>
      <c r="AU35" s="6" t="str">
        <f>"(select * from "&amp;$AU$11&amp;"."&amp;SUBSTITUTE($D$8,"merge","dwh")&amp;" where facility_id = '%(facility_id)s') d "</f>
        <v xml:space="preserve">(select * from milscm12.dwh_mml_vs_vitalsign where facility_id = '%(facility_id)s') d </v>
      </c>
    </row>
    <row r="36" spans="1:47">
      <c r="A36" s="22"/>
      <c r="P36" s="22"/>
      <c r="Y36" s="22"/>
      <c r="Z36" s="22"/>
      <c r="AA36" s="22"/>
      <c r="AB36" s="22"/>
      <c r="AJ36" s="6" t="s">
        <v>2006</v>
      </c>
      <c r="AO36" s="6" t="s">
        <v>2006</v>
      </c>
      <c r="AT36" s="6" t="s">
        <v>2006</v>
      </c>
    </row>
    <row r="37" spans="1:47">
      <c r="A37" s="22"/>
      <c r="P37" s="22"/>
      <c r="Y37" s="22"/>
      <c r="Z37" s="22"/>
      <c r="AA37" s="22"/>
      <c r="AB37" s="22"/>
      <c r="AI37" s="6" t="s">
        <v>138</v>
      </c>
      <c r="AK37" s="6" t="str">
        <f>$AI37&amp;" = '%(facility_id)s'"</f>
        <v>facility_id = '%(facility_id)s'</v>
      </c>
      <c r="AP37" s="6" t="str">
        <f>"not exists ( select 1 from (select * from "&amp;"milscm4."&amp;$D$8&amp;" where facility_id = '%(facility_id)s') m where"</f>
        <v>not exists ( select 1 from (select * from milscm4.merge_mml_vs_vitalsign where facility_id = '%(facility_id)s') m where</v>
      </c>
      <c r="AU37" s="6" t="str">
        <f>"not exists ( select 1 from (select * from "&amp;"milscm4."&amp;$D$8&amp;" where facility_id = '%(facility_id)s') m where"</f>
        <v>not exists ( select 1 from (select * from milscm4.merge_mml_vs_vitalsign where facility_id = '%(facility_id)s') m where</v>
      </c>
    </row>
    <row r="38" spans="1:47">
      <c r="A38" s="22"/>
      <c r="P38" s="22"/>
      <c r="Y38" s="22"/>
      <c r="Z38" s="22"/>
      <c r="AA38" s="22"/>
      <c r="AB38" s="22"/>
      <c r="AJ38" s="6" t="s">
        <v>2007</v>
      </c>
      <c r="AN38" s="6" t="s">
        <v>138</v>
      </c>
      <c r="AP38" s="6" t="str">
        <f>"d."&amp;$AN38&amp;"=m."&amp;$AN38</f>
        <v>d.facility_id=m.facility_id</v>
      </c>
      <c r="AU38" s="6" t="str">
        <f>"d."&amp;$AN38&amp;"=m."&amp;$AN38</f>
        <v>d.facility_id=m.facility_id</v>
      </c>
    </row>
    <row r="39" spans="1:47">
      <c r="A39" s="22"/>
      <c r="P39" s="22"/>
      <c r="Y39" s="22"/>
      <c r="Z39" s="22"/>
      <c r="AA39" s="22"/>
      <c r="AB39" s="22"/>
      <c r="AN39" s="6" t="s">
        <v>1139</v>
      </c>
      <c r="AP39" s="6" t="str">
        <f t="shared" ref="AP39" si="15">"and d."&amp;$AN39&amp;"=m."&amp;$AN39</f>
        <v>and d.uid=m.uid</v>
      </c>
      <c r="AU39" s="6" t="str">
        <f t="shared" ref="AU39" si="16">"and d."&amp;$AN39&amp;"=m."&amp;$AN39</f>
        <v>and d.uid=m.uid</v>
      </c>
    </row>
    <row r="40" spans="1:47">
      <c r="P40" s="22"/>
      <c r="Y40" s="22"/>
      <c r="Z40" s="22"/>
      <c r="AA40" s="22"/>
      <c r="AB40" s="22"/>
      <c r="AO40" s="6" t="s">
        <v>2022</v>
      </c>
      <c r="AT40" s="6" t="s">
        <v>2022</v>
      </c>
    </row>
    <row r="41" spans="1:47">
      <c r="P41" s="22"/>
      <c r="Y41" s="22"/>
      <c r="Z41" s="22"/>
      <c r="AA41" s="22"/>
      <c r="AB41" s="22"/>
    </row>
    <row r="42" spans="1:47">
      <c r="P42" s="22"/>
      <c r="Y42" s="22"/>
      <c r="Z42" s="22"/>
      <c r="AA42" s="22"/>
      <c r="AB42" s="22"/>
    </row>
    <row r="43" spans="1:47">
      <c r="P43" s="22"/>
      <c r="Y43" s="22"/>
      <c r="Z43" s="22"/>
      <c r="AA43" s="22"/>
      <c r="AB43" s="22"/>
    </row>
    <row r="44" spans="1:47">
      <c r="P44" s="22"/>
      <c r="Y44" s="22"/>
      <c r="Z44" s="22"/>
      <c r="AA44" s="22"/>
      <c r="AB44" s="22"/>
    </row>
    <row r="45" spans="1:47">
      <c r="P45" s="22"/>
      <c r="Y45" s="22"/>
      <c r="Z45" s="22"/>
      <c r="AA45" s="22"/>
      <c r="AB45" s="22"/>
    </row>
    <row r="46" spans="1:47">
      <c r="P46" s="22"/>
      <c r="Y46" s="22"/>
      <c r="Z46" s="22"/>
      <c r="AA46" s="22"/>
      <c r="AB46"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U39"/>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milscm4.merge_mml_vs_item</v>
      </c>
    </row>
    <row r="3" spans="1:47" ht="18" thickBot="1">
      <c r="B3" s="9"/>
      <c r="C3" s="9"/>
      <c r="D3" s="9"/>
      <c r="E3" s="9"/>
      <c r="F3" s="9"/>
      <c r="G3" s="9"/>
      <c r="H3" s="9"/>
      <c r="I3" s="9"/>
      <c r="J3" s="9"/>
      <c r="K3" s="9"/>
      <c r="L3" s="9"/>
      <c r="M3" s="10"/>
      <c r="N3" s="9"/>
      <c r="Q3" s="6" t="str">
        <f>"ADD CONSTRAINT "&amp;D$8&amp;"_pkey"</f>
        <v>ADD CONSTRAINT merge_mml_vs_item_pkey</v>
      </c>
    </row>
    <row r="4" spans="1:47">
      <c r="B4" s="177" t="s">
        <v>133</v>
      </c>
      <c r="C4" s="178"/>
      <c r="D4" s="179" t="str">
        <f>VLOOKUP(D7,エンティティ一覧!A1:'エンティティ一覧'!AQ10060,13,FALSE)</f>
        <v>ENT_C4_38</v>
      </c>
      <c r="E4" s="180"/>
      <c r="F4" s="180"/>
      <c r="G4" s="180"/>
      <c r="H4" s="180"/>
      <c r="I4" s="180"/>
      <c r="J4" s="180"/>
      <c r="K4" s="180"/>
      <c r="L4" s="180"/>
      <c r="M4" s="181"/>
      <c r="R4" s="6" t="s">
        <v>176</v>
      </c>
    </row>
    <row r="5" spans="1:47">
      <c r="B5" s="161" t="s">
        <v>112</v>
      </c>
      <c r="C5" s="162"/>
      <c r="D5" s="163" t="str">
        <f>VLOOKUP(D7,エンティティ一覧!A1:'エンティティ一覧'!AQ10060,2,FALSE)</f>
        <v>SA_C4</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7">
      <c r="B7" s="161" t="s">
        <v>114</v>
      </c>
      <c r="C7" s="162"/>
      <c r="D7" s="163" t="s">
        <v>1382</v>
      </c>
      <c r="E7" s="164"/>
      <c r="F7" s="164"/>
      <c r="G7" s="164"/>
      <c r="H7" s="164"/>
      <c r="I7" s="164"/>
      <c r="J7" s="164"/>
      <c r="K7" s="164"/>
      <c r="L7" s="164"/>
      <c r="M7" s="165"/>
      <c r="T7" s="6" t="s">
        <v>1397</v>
      </c>
    </row>
    <row r="8" spans="1:47">
      <c r="B8" s="161" t="s">
        <v>115</v>
      </c>
      <c r="C8" s="162"/>
      <c r="D8" s="163" t="s">
        <v>1383</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二次利用DBのバイタルサインモジュール_記録項目テーブルについて、バックアップスキーマを含めて結合する。</v>
      </c>
      <c r="E9" s="169"/>
      <c r="F9" s="169"/>
      <c r="G9" s="169"/>
      <c r="H9" s="169"/>
      <c r="I9" s="169"/>
      <c r="J9" s="169"/>
      <c r="K9" s="169"/>
      <c r="L9" s="169"/>
      <c r="M9" s="170"/>
      <c r="P9" s="6" t="str">
        <f>"ALTER TABLE milscm4."&amp;D$8&amp;" OWNER TO pgappl11;"</f>
        <v>ALTER TABLE milscm4.merge_mml_vs_item OWNER TO pgappl11;</v>
      </c>
    </row>
    <row r="10" spans="1:47">
      <c r="B10" s="11"/>
      <c r="C10" s="11"/>
      <c r="D10" s="9"/>
      <c r="E10" s="9"/>
      <c r="F10" s="9"/>
      <c r="G10" s="9"/>
      <c r="H10" s="9"/>
      <c r="I10" s="9"/>
      <c r="J10" s="9"/>
      <c r="K10" s="9"/>
      <c r="L10" s="9"/>
      <c r="M10" s="10"/>
      <c r="N10" s="9"/>
      <c r="P10" s="6" t="str">
        <f>"GRANT ALL ON TABLE milscm4."&amp;D$8&amp;" TO pgappl11;"</f>
        <v>GRANT ALL ON TABLE milscm4.merge_mml_vs_item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milscm4.merge_mml_vs_item</v>
      </c>
      <c r="AF12" s="156" t="s">
        <v>480</v>
      </c>
      <c r="AG12" s="156"/>
      <c r="AH12" s="156"/>
      <c r="AJ12" s="6" t="str">
        <f>"INSERT INTO milscm4."&amp;$D$8</f>
        <v>INSERT INTO milscm4.merge_mml_vs_item</v>
      </c>
      <c r="AO12" s="6" t="str">
        <f>"INSERT INTO milscm4."&amp;$D$8</f>
        <v>INSERT INTO milscm4.merge_mml_vs_item</v>
      </c>
      <c r="AT12" s="6" t="str">
        <f>"INSERT INTO milscm4."&amp;$D$8</f>
        <v>INSERT INTO milscm4.merge_mml_vs_item</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6" si="0">IF(L14="○","NOT NULL","")</f>
        <v>NOT NULL</v>
      </c>
      <c r="W14" s="6" t="str">
        <f t="shared" ref="W14:W26" si="1">"-- "&amp;C14</f>
        <v>-- 取込年月</v>
      </c>
      <c r="X14" s="6"/>
      <c r="AF14" s="42"/>
      <c r="AG14" s="42"/>
      <c r="AH14" s="42"/>
      <c r="AK14" s="22" t="str">
        <f t="shared" ref="AK14:AK24"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24" si="3">ROW()-13</f>
        <v>2</v>
      </c>
      <c r="C15" s="15" t="s">
        <v>162</v>
      </c>
      <c r="D15" s="15" t="s">
        <v>136</v>
      </c>
      <c r="E15" s="17"/>
      <c r="F15" s="16" t="s">
        <v>129</v>
      </c>
      <c r="G15" s="17">
        <v>10</v>
      </c>
      <c r="H15" s="17" t="str">
        <f t="shared" ref="H15:H26" si="4">IF(F15="フラグ","boolean",IF(F15="文字列","text",IF(F15="整数","integer",IF(F15="実数","numeric",""))))</f>
        <v>integer</v>
      </c>
      <c r="I15" s="17">
        <f t="shared" ref="I15:I26" si="5">IF(H15="boolean",1,IF(H15="text",IF(G15&lt;=126,1+(G15*3),4+(G15*3)),IF(H15="integer",4,IF(H15="numeric",3+CEILING(G15/4*2,2),0))))</f>
        <v>4</v>
      </c>
      <c r="J15" s="18"/>
      <c r="K15" s="21"/>
      <c r="L15" s="19"/>
      <c r="M15" s="20" t="s">
        <v>1127</v>
      </c>
      <c r="P15" s="6"/>
      <c r="Q15" s="6"/>
      <c r="R15" s="6"/>
      <c r="S15" s="6" t="str">
        <f t="shared" ref="S15:S26" si="6">IF(B15&lt;&gt;1,","&amp;D15,D15)</f>
        <v>,mil_karute_id</v>
      </c>
      <c r="T15" s="6" t="str">
        <f t="shared" ref="T15:T26" si="7">UPPER(H15)</f>
        <v>INTEGER</v>
      </c>
      <c r="U15" s="6" t="str">
        <f t="shared" ref="U15:U26" si="8">IF(K15&lt;&gt;"","default "&amp;IF(H15="text","'"&amp;K15&amp;"'",K15),"")</f>
        <v/>
      </c>
      <c r="V15" s="6" t="str">
        <f t="shared" si="0"/>
        <v/>
      </c>
      <c r="W15" s="6" t="str">
        <f t="shared" si="1"/>
        <v>-- 千年カルテID</v>
      </c>
      <c r="X15" s="6"/>
      <c r="AF15" s="42"/>
      <c r="AG15" s="42"/>
      <c r="AH15" s="42"/>
      <c r="AK15" s="22" t="str">
        <f t="shared" si="2"/>
        <v>,mil_karute_id</v>
      </c>
      <c r="AP15" s="22" t="str">
        <f t="shared" ref="AP15:AP26" si="9">IF(CHOOSE(MATCH(AP$11,$AF$11:$AH$11,0),$AF15,$AG15,$AH15)="〇",IF($B15&lt;&gt;1,",Null","Null"),IF($B15&lt;&gt;1,","&amp;"d."&amp;$D15,"d."&amp;$D15))</f>
        <v>,d.mil_karute_id</v>
      </c>
      <c r="AU15" s="22" t="str">
        <f t="shared" ref="AU15:AU26" si="10">IF(CHOOSE(MATCH(AU$11,$AF$11:$AH$11,0),$AF15,$AG15,$AH15)="〇",IF($B15&lt;&gt;1,",Null","Null"),IF($B15&lt;&gt;1,","&amp;"d."&amp;$D15,"d."&amp;$D15))</f>
        <v>,d.mil_karute_id</v>
      </c>
    </row>
    <row r="16" spans="1:47" s="22" customFormat="1" ht="87">
      <c r="A16" s="6"/>
      <c r="B16" s="14">
        <f t="shared" si="3"/>
        <v>3</v>
      </c>
      <c r="C16" s="25" t="s">
        <v>161</v>
      </c>
      <c r="D16" s="25" t="s">
        <v>138</v>
      </c>
      <c r="E16" s="16" t="s">
        <v>137</v>
      </c>
      <c r="F16" s="16" t="s">
        <v>183</v>
      </c>
      <c r="G16" s="16">
        <v>9</v>
      </c>
      <c r="H16" s="17" t="str">
        <f t="shared" si="4"/>
        <v>text</v>
      </c>
      <c r="I16" s="17">
        <f t="shared" si="5"/>
        <v>28</v>
      </c>
      <c r="J16" s="26"/>
      <c r="K16" s="27"/>
      <c r="L16" s="28" t="s">
        <v>137</v>
      </c>
      <c r="M16" s="29" t="s">
        <v>1128</v>
      </c>
      <c r="P16" s="6"/>
      <c r="Q16" s="6"/>
      <c r="R16" s="6"/>
      <c r="S16" s="6" t="str">
        <f t="shared" si="6"/>
        <v>,facility_id</v>
      </c>
      <c r="T16" s="6" t="str">
        <f t="shared" si="7"/>
        <v>TEXT</v>
      </c>
      <c r="U16" s="6" t="str">
        <f t="shared" si="8"/>
        <v/>
      </c>
      <c r="V16" s="6" t="str">
        <f t="shared" si="0"/>
        <v>NOT NULL</v>
      </c>
      <c r="W16" s="6" t="str">
        <f t="shared" si="1"/>
        <v>-- 施設ID</v>
      </c>
      <c r="X16" s="6"/>
      <c r="AF16" s="42"/>
      <c r="AG16" s="42"/>
      <c r="AH16" s="42"/>
      <c r="AK16" s="22" t="str">
        <f t="shared" si="2"/>
        <v>,facility_id</v>
      </c>
      <c r="AP16" s="22" t="str">
        <f t="shared" si="9"/>
        <v>,d.facility_id</v>
      </c>
      <c r="AU16" s="22" t="str">
        <f t="shared" si="10"/>
        <v>,d.facility_id</v>
      </c>
    </row>
    <row r="17" spans="1:47" s="22" customFormat="1" ht="69.599999999999994">
      <c r="A17" s="6"/>
      <c r="B17" s="14">
        <f t="shared" si="3"/>
        <v>4</v>
      </c>
      <c r="C17" s="15" t="s">
        <v>1129</v>
      </c>
      <c r="D17" s="15" t="s">
        <v>1130</v>
      </c>
      <c r="E17" s="17"/>
      <c r="F17" s="16" t="s">
        <v>183</v>
      </c>
      <c r="G17" s="17">
        <v>8</v>
      </c>
      <c r="H17" s="17" t="str">
        <f t="shared" si="4"/>
        <v>text</v>
      </c>
      <c r="I17" s="17">
        <f t="shared" si="5"/>
        <v>25</v>
      </c>
      <c r="J17" s="18"/>
      <c r="K17" s="21"/>
      <c r="L17" s="19" t="s">
        <v>137</v>
      </c>
      <c r="M17" s="20" t="s">
        <v>1187</v>
      </c>
      <c r="P17" s="6"/>
      <c r="Q17" s="6"/>
      <c r="R17" s="6"/>
      <c r="S17" s="6" t="str">
        <f t="shared" si="6"/>
        <v>,shinryo_ymd</v>
      </c>
      <c r="T17" s="6" t="str">
        <f t="shared" si="7"/>
        <v>TEXT</v>
      </c>
      <c r="U17" s="6" t="str">
        <f t="shared" si="8"/>
        <v/>
      </c>
      <c r="V17" s="6" t="str">
        <f t="shared" si="0"/>
        <v>NOT NULL</v>
      </c>
      <c r="W17" s="6" t="str">
        <f t="shared" si="1"/>
        <v>-- 診療年月日</v>
      </c>
      <c r="X17" s="6"/>
      <c r="AF17" s="42"/>
      <c r="AG17" s="42"/>
      <c r="AH17" s="42"/>
      <c r="AK17" s="22" t="str">
        <f t="shared" si="2"/>
        <v>,shinryo_ymd</v>
      </c>
      <c r="AP17" s="22" t="str">
        <f t="shared" si="9"/>
        <v>,d.shinryo_ymd</v>
      </c>
      <c r="AU17" s="22" t="str">
        <f t="shared" si="10"/>
        <v>,d.shinryo_ymd</v>
      </c>
    </row>
    <row r="18" spans="1:47" s="22" customFormat="1">
      <c r="A18" s="6"/>
      <c r="B18" s="14">
        <f>ROW()-13</f>
        <v>5</v>
      </c>
      <c r="C18" s="25" t="s">
        <v>418</v>
      </c>
      <c r="D18" s="25" t="s">
        <v>160</v>
      </c>
      <c r="E18" s="16"/>
      <c r="F18" s="16" t="s">
        <v>183</v>
      </c>
      <c r="G18" s="16">
        <v>3</v>
      </c>
      <c r="H18" s="17" t="str">
        <f t="shared" si="4"/>
        <v>text</v>
      </c>
      <c r="I18" s="17">
        <f t="shared" si="5"/>
        <v>10</v>
      </c>
      <c r="J18" s="26"/>
      <c r="K18" s="27" t="s">
        <v>1133</v>
      </c>
      <c r="L18" s="28" t="s">
        <v>137</v>
      </c>
      <c r="M18" s="29" t="s">
        <v>1134</v>
      </c>
      <c r="P18" s="6"/>
      <c r="Q18" s="6"/>
      <c r="R18" s="6"/>
      <c r="S18" s="6" t="str">
        <f t="shared" si="6"/>
        <v>,data_type</v>
      </c>
      <c r="T18" s="6" t="str">
        <f t="shared" si="7"/>
        <v>TEXT</v>
      </c>
      <c r="U18" s="6" t="str">
        <f t="shared" si="8"/>
        <v>default 'MML'</v>
      </c>
      <c r="V18" s="6" t="str">
        <f t="shared" si="0"/>
        <v>NOT NULL</v>
      </c>
      <c r="W18" s="6" t="str">
        <f t="shared" si="1"/>
        <v>-- データ種別</v>
      </c>
      <c r="X18" s="6"/>
      <c r="AF18" s="42"/>
      <c r="AG18" s="42"/>
      <c r="AH18" s="42"/>
      <c r="AK18" s="22" t="str">
        <f>IF(CHOOSE(MATCH(AK$11,$AF$11:$AH$11,0),$AF18,$AG18,$AH18)="〇",IF($B18&lt;&gt;1,",Null","Null"),IF($B18&lt;&gt;1,","&amp;$D18,$D18))</f>
        <v>,data_type</v>
      </c>
      <c r="AP18" s="22" t="str">
        <f t="shared" si="9"/>
        <v>,d.data_type</v>
      </c>
      <c r="AU18" s="22" t="str">
        <f t="shared" si="10"/>
        <v>,d.data_type</v>
      </c>
    </row>
    <row r="19" spans="1:47" s="22" customFormat="1" ht="34.799999999999997">
      <c r="A19" s="6"/>
      <c r="B19" s="14">
        <f t="shared" si="3"/>
        <v>6</v>
      </c>
      <c r="C19" s="15" t="s">
        <v>1135</v>
      </c>
      <c r="D19" s="15" t="s">
        <v>1136</v>
      </c>
      <c r="E19" s="17" t="s">
        <v>137</v>
      </c>
      <c r="F19" s="16" t="s">
        <v>183</v>
      </c>
      <c r="G19" s="17">
        <v>20</v>
      </c>
      <c r="H19" s="17" t="str">
        <f t="shared" si="4"/>
        <v>text</v>
      </c>
      <c r="I19" s="17">
        <f t="shared" si="5"/>
        <v>61</v>
      </c>
      <c r="J19" s="18"/>
      <c r="K19" s="21"/>
      <c r="L19" s="19" t="s">
        <v>137</v>
      </c>
      <c r="M19" s="20" t="s">
        <v>1137</v>
      </c>
      <c r="P19" s="6"/>
      <c r="Q19" s="6"/>
      <c r="R19" s="6"/>
      <c r="S19" s="6" t="str">
        <f t="shared" si="6"/>
        <v>,master_id</v>
      </c>
      <c r="T19" s="6" t="str">
        <f t="shared" si="7"/>
        <v>TEXT</v>
      </c>
      <c r="U19" s="6" t="str">
        <f t="shared" si="8"/>
        <v/>
      </c>
      <c r="V19" s="6" t="str">
        <f t="shared" si="0"/>
        <v>NOT NULL</v>
      </c>
      <c r="W19" s="6" t="str">
        <f t="shared" si="1"/>
        <v>-- 患者ID</v>
      </c>
      <c r="X19" s="6"/>
      <c r="AF19" s="42"/>
      <c r="AG19" s="42"/>
      <c r="AH19" s="42"/>
      <c r="AK19" s="22" t="str">
        <f t="shared" ref="AK19:AK23" si="11">IF(CHOOSE(MATCH(AK$11,$AF$11:$AH$11,0),$AF19,$AG19,$AH19)="〇",IF($B19&lt;&gt;1,",Null","Null"),IF($B19&lt;&gt;1,","&amp;$D19,$D19))</f>
        <v>,master_id</v>
      </c>
      <c r="AP19" s="22" t="str">
        <f t="shared" si="9"/>
        <v>,d.master_id</v>
      </c>
      <c r="AU19" s="22" t="str">
        <f t="shared" si="10"/>
        <v>,d.master_id</v>
      </c>
    </row>
    <row r="20" spans="1:47" s="22" customFormat="1" ht="34.799999999999997">
      <c r="A20" s="6"/>
      <c r="B20" s="14">
        <f t="shared" si="3"/>
        <v>7</v>
      </c>
      <c r="C20" s="25" t="s">
        <v>1138</v>
      </c>
      <c r="D20" s="25" t="s">
        <v>1139</v>
      </c>
      <c r="E20" s="16" t="s">
        <v>137</v>
      </c>
      <c r="F20" s="16" t="s">
        <v>183</v>
      </c>
      <c r="G20" s="16">
        <v>50</v>
      </c>
      <c r="H20" s="17" t="str">
        <f t="shared" si="4"/>
        <v>text</v>
      </c>
      <c r="I20" s="17">
        <f t="shared" si="5"/>
        <v>151</v>
      </c>
      <c r="J20" s="26"/>
      <c r="K20" s="27"/>
      <c r="L20" s="28" t="s">
        <v>137</v>
      </c>
      <c r="M20" s="29" t="s">
        <v>1140</v>
      </c>
      <c r="P20" s="6"/>
      <c r="Q20" s="6"/>
      <c r="R20" s="6"/>
      <c r="S20" s="6" t="str">
        <f t="shared" si="6"/>
        <v>,uid</v>
      </c>
      <c r="T20" s="6" t="str">
        <f t="shared" si="7"/>
        <v>TEXT</v>
      </c>
      <c r="U20" s="6" t="str">
        <f t="shared" si="8"/>
        <v/>
      </c>
      <c r="V20" s="6" t="str">
        <f t="shared" si="0"/>
        <v>NOT NULL</v>
      </c>
      <c r="W20" s="6" t="str">
        <f t="shared" si="1"/>
        <v>-- 文書ユニークID</v>
      </c>
      <c r="X20" s="6"/>
      <c r="AF20" s="42"/>
      <c r="AG20" s="42"/>
      <c r="AH20" s="42"/>
      <c r="AK20" s="22" t="str">
        <f t="shared" si="11"/>
        <v>,uid</v>
      </c>
      <c r="AP20" s="22" t="str">
        <f t="shared" si="9"/>
        <v>,d.uid</v>
      </c>
      <c r="AU20" s="22" t="str">
        <f t="shared" si="10"/>
        <v>,d.uid</v>
      </c>
    </row>
    <row r="21" spans="1:47" s="22" customFormat="1">
      <c r="A21" s="6"/>
      <c r="B21" s="14">
        <f t="shared" si="3"/>
        <v>8</v>
      </c>
      <c r="C21" s="15" t="s">
        <v>1345</v>
      </c>
      <c r="D21" s="15" t="s">
        <v>1346</v>
      </c>
      <c r="E21" s="17" t="s">
        <v>137</v>
      </c>
      <c r="F21" s="16" t="s">
        <v>129</v>
      </c>
      <c r="G21" s="17">
        <v>10</v>
      </c>
      <c r="H21" s="17" t="str">
        <f t="shared" si="4"/>
        <v>integer</v>
      </c>
      <c r="I21" s="17">
        <f t="shared" si="5"/>
        <v>4</v>
      </c>
      <c r="J21" s="18"/>
      <c r="K21" s="21"/>
      <c r="L21" s="19" t="s">
        <v>137</v>
      </c>
      <c r="M21" s="20" t="s">
        <v>1347</v>
      </c>
      <c r="P21" s="6"/>
      <c r="Q21" s="6"/>
      <c r="R21" s="6"/>
      <c r="S21" s="6" t="str">
        <f t="shared" si="6"/>
        <v>,vital_seq</v>
      </c>
      <c r="T21" s="6" t="str">
        <f t="shared" si="7"/>
        <v>INTEGER</v>
      </c>
      <c r="U21" s="6" t="str">
        <f t="shared" si="8"/>
        <v/>
      </c>
      <c r="V21" s="6" t="str">
        <f t="shared" si="0"/>
        <v>NOT NULL</v>
      </c>
      <c r="W21" s="6" t="str">
        <f t="shared" si="1"/>
        <v>-- バイタルSEQ</v>
      </c>
      <c r="X21" s="6"/>
      <c r="AF21" s="42"/>
      <c r="AG21" s="42"/>
      <c r="AH21" s="42"/>
      <c r="AK21" s="22" t="str">
        <f t="shared" si="11"/>
        <v>,vital_seq</v>
      </c>
      <c r="AP21" s="22" t="str">
        <f t="shared" si="9"/>
        <v>,d.vital_seq</v>
      </c>
      <c r="AU21" s="22" t="str">
        <f t="shared" si="10"/>
        <v>,d.vital_seq</v>
      </c>
    </row>
    <row r="22" spans="1:47" s="22" customFormat="1">
      <c r="A22" s="6"/>
      <c r="B22" s="14">
        <f>ROW()-13</f>
        <v>9</v>
      </c>
      <c r="C22" s="25" t="s">
        <v>1384</v>
      </c>
      <c r="D22" s="25" t="s">
        <v>1385</v>
      </c>
      <c r="E22" s="16" t="s">
        <v>137</v>
      </c>
      <c r="F22" s="16" t="s">
        <v>129</v>
      </c>
      <c r="G22" s="16">
        <v>10</v>
      </c>
      <c r="H22" s="17" t="str">
        <f t="shared" si="4"/>
        <v>integer</v>
      </c>
      <c r="I22" s="17">
        <f t="shared" si="5"/>
        <v>4</v>
      </c>
      <c r="J22" s="26"/>
      <c r="K22" s="27"/>
      <c r="L22" s="28" t="s">
        <v>137</v>
      </c>
      <c r="M22" s="29" t="s">
        <v>1386</v>
      </c>
      <c r="P22" s="6"/>
      <c r="Q22" s="6"/>
      <c r="R22" s="6"/>
      <c r="S22" s="6" t="str">
        <f t="shared" si="6"/>
        <v>,item_seq</v>
      </c>
      <c r="T22" s="6" t="str">
        <f t="shared" si="7"/>
        <v>INTEGER</v>
      </c>
      <c r="U22" s="6" t="str">
        <f t="shared" si="8"/>
        <v/>
      </c>
      <c r="V22" s="6" t="str">
        <f t="shared" si="0"/>
        <v>NOT NULL</v>
      </c>
      <c r="W22" s="6" t="str">
        <f t="shared" si="1"/>
        <v>-- 項目SEQ</v>
      </c>
      <c r="X22" s="6"/>
      <c r="AF22" s="42"/>
      <c r="AG22" s="42"/>
      <c r="AH22" s="42"/>
      <c r="AK22" s="22" t="str">
        <f t="shared" si="11"/>
        <v>,item_seq</v>
      </c>
      <c r="AP22" s="22" t="str">
        <f t="shared" si="9"/>
        <v>,d.item_seq</v>
      </c>
      <c r="AU22" s="22" t="str">
        <f t="shared" si="10"/>
        <v>,d.item_seq</v>
      </c>
    </row>
    <row r="23" spans="1:47" s="22" customFormat="1" ht="34.799999999999997">
      <c r="A23" s="6"/>
      <c r="B23" s="14">
        <f t="shared" si="3"/>
        <v>10</v>
      </c>
      <c r="C23" s="15" t="s">
        <v>1313</v>
      </c>
      <c r="D23" s="15" t="s">
        <v>2011</v>
      </c>
      <c r="E23" s="17"/>
      <c r="F23" s="16" t="s">
        <v>183</v>
      </c>
      <c r="G23" s="17">
        <v>50</v>
      </c>
      <c r="H23" s="17" t="str">
        <f t="shared" si="4"/>
        <v>text</v>
      </c>
      <c r="I23" s="17">
        <f t="shared" si="5"/>
        <v>151</v>
      </c>
      <c r="J23" s="18"/>
      <c r="K23" s="21"/>
      <c r="L23" s="19"/>
      <c r="M23" s="20" t="s">
        <v>1387</v>
      </c>
      <c r="P23" s="6"/>
      <c r="Q23" s="6"/>
      <c r="R23" s="6"/>
      <c r="S23" s="6" t="str">
        <f t="shared" si="6"/>
        <v>,item_name</v>
      </c>
      <c r="T23" s="6" t="str">
        <f t="shared" si="7"/>
        <v>TEXT</v>
      </c>
      <c r="U23" s="6" t="str">
        <f t="shared" si="8"/>
        <v/>
      </c>
      <c r="V23" s="6" t="str">
        <f t="shared" si="0"/>
        <v/>
      </c>
      <c r="W23" s="6" t="str">
        <f t="shared" si="1"/>
        <v>-- 項目名</v>
      </c>
      <c r="X23" s="6"/>
      <c r="AF23" s="42"/>
      <c r="AG23" s="42"/>
      <c r="AH23" s="42"/>
      <c r="AK23" s="22" t="str">
        <f t="shared" si="11"/>
        <v>,item_name</v>
      </c>
      <c r="AP23" s="22" t="str">
        <f t="shared" si="9"/>
        <v>,d.item_name</v>
      </c>
      <c r="AU23" s="22" t="str">
        <f t="shared" si="10"/>
        <v>,d.item_name</v>
      </c>
    </row>
    <row r="24" spans="1:47" s="22" customFormat="1" ht="30">
      <c r="A24" s="6"/>
      <c r="B24" s="14">
        <f t="shared" si="3"/>
        <v>11</v>
      </c>
      <c r="C24" s="15" t="s">
        <v>1388</v>
      </c>
      <c r="D24" s="15" t="s">
        <v>1389</v>
      </c>
      <c r="E24" s="17"/>
      <c r="F24" s="16" t="s">
        <v>183</v>
      </c>
      <c r="G24" s="17">
        <v>100</v>
      </c>
      <c r="H24" s="17" t="str">
        <f t="shared" si="4"/>
        <v>text</v>
      </c>
      <c r="I24" s="17">
        <f t="shared" si="5"/>
        <v>301</v>
      </c>
      <c r="J24" s="18"/>
      <c r="K24" s="21"/>
      <c r="L24" s="19"/>
      <c r="M24" s="20" t="s">
        <v>1390</v>
      </c>
      <c r="P24" s="6"/>
      <c r="Q24" s="6"/>
      <c r="R24" s="6"/>
      <c r="S24" s="6" t="str">
        <f t="shared" si="6"/>
        <v>,vital_sign_value</v>
      </c>
      <c r="T24" s="6" t="str">
        <f t="shared" si="7"/>
        <v>TEXT</v>
      </c>
      <c r="U24" s="6" t="str">
        <f t="shared" si="8"/>
        <v/>
      </c>
      <c r="V24" s="6" t="str">
        <f t="shared" si="0"/>
        <v/>
      </c>
      <c r="W24" s="6" t="str">
        <f t="shared" si="1"/>
        <v>-- 文字列で表記されるバイタルサインの値</v>
      </c>
      <c r="X24" s="6"/>
      <c r="AF24" s="42"/>
      <c r="AG24" s="42"/>
      <c r="AH24" s="42"/>
      <c r="AK24" s="22" t="str">
        <f t="shared" si="2"/>
        <v>,vital_sign_value</v>
      </c>
      <c r="AP24" s="22" t="str">
        <f t="shared" si="9"/>
        <v>,d.vital_sign_value</v>
      </c>
      <c r="AU24" s="22" t="str">
        <f t="shared" si="10"/>
        <v>,d.vital_sign_value</v>
      </c>
    </row>
    <row r="25" spans="1:47" s="22" customFormat="1" ht="30">
      <c r="A25" s="6"/>
      <c r="B25" s="14">
        <f>ROW()-13</f>
        <v>12</v>
      </c>
      <c r="C25" s="25" t="s">
        <v>1391</v>
      </c>
      <c r="D25" s="25" t="s">
        <v>2010</v>
      </c>
      <c r="E25" s="16"/>
      <c r="F25" s="16" t="s">
        <v>183</v>
      </c>
      <c r="G25" s="16">
        <v>10</v>
      </c>
      <c r="H25" s="17" t="str">
        <f t="shared" si="4"/>
        <v>text</v>
      </c>
      <c r="I25" s="17">
        <f t="shared" si="5"/>
        <v>31</v>
      </c>
      <c r="J25" s="26"/>
      <c r="K25" s="27"/>
      <c r="L25" s="28"/>
      <c r="M25" s="29" t="s">
        <v>1393</v>
      </c>
      <c r="P25" s="6"/>
      <c r="Q25" s="6"/>
      <c r="R25" s="6"/>
      <c r="S25" s="6" t="str">
        <f t="shared" si="6"/>
        <v>,vital_sign_num_value</v>
      </c>
      <c r="T25" s="6" t="str">
        <f t="shared" si="7"/>
        <v>TEXT</v>
      </c>
      <c r="U25" s="6" t="str">
        <f t="shared" si="8"/>
        <v/>
      </c>
      <c r="V25" s="6" t="str">
        <f t="shared" si="0"/>
        <v/>
      </c>
      <c r="W25" s="6" t="str">
        <f t="shared" si="1"/>
        <v>-- 数値で表記されるバイタルサインの値</v>
      </c>
      <c r="X25" s="6"/>
      <c r="AF25" s="42"/>
      <c r="AG25" s="42"/>
      <c r="AH25" s="42"/>
      <c r="AK25" s="22" t="str">
        <f>IF(CHOOSE(MATCH(AK$11,$AF$11:$AH$11,0),$AF25,$AG25,$AH25)="〇",IF($B25&lt;&gt;1,",Null","Null"),IF($B25&lt;&gt;1,","&amp;$D25,$D25))</f>
        <v>,vital_sign_num_value</v>
      </c>
      <c r="AP25" s="22" t="str">
        <f t="shared" si="9"/>
        <v>,d.vital_sign_num_value</v>
      </c>
      <c r="AU25" s="22" t="str">
        <f t="shared" si="10"/>
        <v>,d.vital_sign_num_value</v>
      </c>
    </row>
    <row r="26" spans="1:47" s="22" customFormat="1" ht="35.4" thickBot="1">
      <c r="A26" s="6"/>
      <c r="B26" s="30">
        <f>ROW()-13</f>
        <v>13</v>
      </c>
      <c r="C26" s="31" t="s">
        <v>1394</v>
      </c>
      <c r="D26" s="31" t="s">
        <v>1395</v>
      </c>
      <c r="E26" s="23"/>
      <c r="F26" s="23" t="s">
        <v>183</v>
      </c>
      <c r="G26" s="23">
        <v>50</v>
      </c>
      <c r="H26" s="23" t="str">
        <f t="shared" si="4"/>
        <v>text</v>
      </c>
      <c r="I26" s="23">
        <f t="shared" si="5"/>
        <v>151</v>
      </c>
      <c r="J26" s="32"/>
      <c r="K26" s="33"/>
      <c r="L26" s="34"/>
      <c r="M26" s="35" t="s">
        <v>1396</v>
      </c>
      <c r="P26" s="6"/>
      <c r="Q26" s="6"/>
      <c r="R26" s="6"/>
      <c r="S26" s="6" t="str">
        <f t="shared" si="6"/>
        <v>,vital_sign_unit</v>
      </c>
      <c r="T26" s="6" t="str">
        <f t="shared" si="7"/>
        <v>TEXT</v>
      </c>
      <c r="U26" s="6" t="str">
        <f t="shared" si="8"/>
        <v/>
      </c>
      <c r="V26" s="6" t="str">
        <f t="shared" si="0"/>
        <v/>
      </c>
      <c r="W26" s="6" t="str">
        <f t="shared" si="1"/>
        <v>-- バイタルサインの単位</v>
      </c>
      <c r="X26" s="6"/>
      <c r="AF26" s="42"/>
      <c r="AG26" s="42"/>
      <c r="AH26" s="42"/>
      <c r="AK26" s="22" t="str">
        <f t="shared" ref="AK26" si="12">IF(CHOOSE(MATCH(AK$11,$AF$11:$AH$11,0),$AF26,$AG26,$AH26)="〇",IF($B26&lt;&gt;1,",Null","Null"),IF($B26&lt;&gt;1,","&amp;$D26,$D26))</f>
        <v>,vital_sign_unit</v>
      </c>
      <c r="AP26" s="22" t="str">
        <f t="shared" si="9"/>
        <v>,d.vital_sign_unit</v>
      </c>
      <c r="AU26" s="22" t="str">
        <f t="shared" si="10"/>
        <v>,d.vital_sign_unit</v>
      </c>
    </row>
    <row r="27" spans="1:47">
      <c r="P27" s="22"/>
      <c r="R27" s="6" t="s">
        <v>175</v>
      </c>
      <c r="Y27" s="22"/>
      <c r="Z27" s="22"/>
      <c r="AA27" s="22"/>
      <c r="AB27" s="22"/>
      <c r="AJ27" s="6" t="s">
        <v>476</v>
      </c>
      <c r="AO27" s="6" t="s">
        <v>476</v>
      </c>
      <c r="AT27" s="6" t="s">
        <v>476</v>
      </c>
    </row>
    <row r="28" spans="1:47">
      <c r="A28" s="22"/>
      <c r="P28" s="22"/>
      <c r="Y28" s="22"/>
      <c r="Z28" s="22"/>
      <c r="AA28" s="22"/>
      <c r="AB28" s="22"/>
      <c r="AK28" s="6" t="str">
        <f>AK$11&amp;"."&amp;SUBSTITUTE($D$8,"merge","dwh")</f>
        <v>milscm2.dwh_mml_vs_item</v>
      </c>
      <c r="AP28" s="6" t="str">
        <f>"(select * from "&amp;$AP$11&amp;"."&amp;SUBSTITUTE($D$8,"merge","dwh")&amp;" where facility_id = '%(facility_id)s') d "</f>
        <v xml:space="preserve">(select * from milscm22.dwh_mml_vs_item where facility_id = '%(facility_id)s') d </v>
      </c>
      <c r="AU28" s="6" t="str">
        <f>"(select * from "&amp;$AU$11&amp;"."&amp;SUBSTITUTE($D$8,"merge","dwh")&amp;" where facility_id = '%(facility_id)s') d "</f>
        <v xml:space="preserve">(select * from milscm12.dwh_mml_vs_item where facility_id = '%(facility_id)s') d </v>
      </c>
    </row>
    <row r="29" spans="1:47">
      <c r="A29" s="22"/>
      <c r="P29" s="22"/>
      <c r="Y29" s="22"/>
      <c r="Z29" s="22"/>
      <c r="AA29" s="22"/>
      <c r="AB29" s="22"/>
      <c r="AJ29" s="6" t="s">
        <v>2006</v>
      </c>
      <c r="AO29" s="6" t="s">
        <v>2006</v>
      </c>
      <c r="AT29" s="6" t="s">
        <v>2006</v>
      </c>
    </row>
    <row r="30" spans="1:47">
      <c r="A30" s="22"/>
      <c r="P30" s="22"/>
      <c r="Y30" s="22"/>
      <c r="Z30" s="22"/>
      <c r="AA30" s="22"/>
      <c r="AB30" s="22"/>
      <c r="AI30" s="6" t="s">
        <v>138</v>
      </c>
      <c r="AK30" s="6" t="str">
        <f>$AI30&amp;" = '%(facility_id)s'"</f>
        <v>facility_id = '%(facility_id)s'</v>
      </c>
      <c r="AP30" s="6" t="str">
        <f>"not exists ( select 1 from (select * from "&amp;"milscm4."&amp;$D$8&amp;" where facility_id = '%(facility_id)s') m where"</f>
        <v>not exists ( select 1 from (select * from milscm4.merge_mml_vs_item where facility_id = '%(facility_id)s') m where</v>
      </c>
      <c r="AU30" s="6" t="str">
        <f>"not exists ( select 1 from (select * from "&amp;"milscm4."&amp;$D$8&amp;" where facility_id = '%(facility_id)s') m where"</f>
        <v>not exists ( select 1 from (select * from milscm4.merge_mml_vs_item where facility_id = '%(facility_id)s') m where</v>
      </c>
    </row>
    <row r="31" spans="1:47">
      <c r="A31" s="22"/>
      <c r="P31" s="22"/>
      <c r="Y31" s="22"/>
      <c r="Z31" s="22"/>
      <c r="AA31" s="22"/>
      <c r="AB31" s="22"/>
      <c r="AJ31" s="6" t="s">
        <v>2007</v>
      </c>
      <c r="AN31" s="6" t="s">
        <v>138</v>
      </c>
      <c r="AP31" s="6" t="str">
        <f>"d."&amp;$AN31&amp;"=m."&amp;$AN31</f>
        <v>d.facility_id=m.facility_id</v>
      </c>
      <c r="AU31" s="6" t="str">
        <f>"d."&amp;$AN31&amp;"=m."&amp;$AN31</f>
        <v>d.facility_id=m.facility_id</v>
      </c>
    </row>
    <row r="32" spans="1:47">
      <c r="P32" s="22"/>
      <c r="Y32" s="22"/>
      <c r="Z32" s="22"/>
      <c r="AA32" s="22"/>
      <c r="AB32" s="22"/>
      <c r="AN32" s="6" t="s">
        <v>1139</v>
      </c>
      <c r="AP32" s="6" t="str">
        <f t="shared" ref="AP32" si="13">"and d."&amp;$AN32&amp;"=m."&amp;$AN32</f>
        <v>and d.uid=m.uid</v>
      </c>
      <c r="AU32" s="6" t="str">
        <f t="shared" ref="AU32" si="14">"and d."&amp;$AN32&amp;"=m."&amp;$AN32</f>
        <v>and d.uid=m.uid</v>
      </c>
    </row>
    <row r="33" spans="16:46">
      <c r="P33" s="22"/>
      <c r="Y33" s="22"/>
      <c r="Z33" s="22"/>
      <c r="AA33" s="22"/>
      <c r="AB33" s="22"/>
      <c r="AO33" s="6" t="s">
        <v>2022</v>
      </c>
      <c r="AT33" s="6" t="s">
        <v>2022</v>
      </c>
    </row>
    <row r="34" spans="16:46">
      <c r="P34" s="22"/>
      <c r="Y34" s="22"/>
      <c r="Z34" s="22"/>
      <c r="AA34" s="22"/>
      <c r="AB34" s="22"/>
    </row>
    <row r="35" spans="16:46">
      <c r="P35" s="22"/>
      <c r="Y35" s="22"/>
      <c r="Z35" s="22"/>
      <c r="AA35" s="22"/>
      <c r="AB35" s="22"/>
    </row>
    <row r="36" spans="16:46">
      <c r="P36" s="22"/>
      <c r="Y36" s="22"/>
      <c r="Z36" s="22"/>
      <c r="AA36" s="22"/>
      <c r="AB36" s="22"/>
    </row>
    <row r="37" spans="16:46">
      <c r="P37" s="22"/>
      <c r="Y37" s="22"/>
      <c r="Z37" s="22"/>
      <c r="AA37" s="22"/>
      <c r="AB37" s="22"/>
    </row>
    <row r="38" spans="16:46">
      <c r="P38" s="22"/>
      <c r="Y38" s="22"/>
      <c r="Z38" s="22"/>
      <c r="AA38" s="22"/>
      <c r="AB38" s="22"/>
    </row>
    <row r="39" spans="16:46">
      <c r="P39" s="22"/>
      <c r="Y39" s="22"/>
      <c r="Z39" s="22"/>
      <c r="AA39" s="22"/>
      <c r="AB39"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U47"/>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milscm4.merge_mml_fs_vitalsign</v>
      </c>
    </row>
    <row r="3" spans="1:47" ht="18" thickBot="1">
      <c r="B3" s="9"/>
      <c r="C3" s="9"/>
      <c r="D3" s="9"/>
      <c r="E3" s="9"/>
      <c r="F3" s="9"/>
      <c r="G3" s="9"/>
      <c r="H3" s="9"/>
      <c r="I3" s="9"/>
      <c r="J3" s="9"/>
      <c r="K3" s="9"/>
      <c r="L3" s="9"/>
      <c r="M3" s="10"/>
      <c r="N3" s="9"/>
      <c r="Q3" s="6" t="str">
        <f>"ADD CONSTRAINT "&amp;D$8&amp;"_pkey"</f>
        <v>ADD CONSTRAINT merge_mml_fs_vitalsign_pkey</v>
      </c>
    </row>
    <row r="4" spans="1:47">
      <c r="B4" s="177" t="s">
        <v>133</v>
      </c>
      <c r="C4" s="178"/>
      <c r="D4" s="179" t="str">
        <f>VLOOKUP(D7,エンティティ一覧!A1:'エンティティ一覧'!AQ10060,13,FALSE)</f>
        <v>ENT_C4_40</v>
      </c>
      <c r="E4" s="180"/>
      <c r="F4" s="180"/>
      <c r="G4" s="180"/>
      <c r="H4" s="180"/>
      <c r="I4" s="180"/>
      <c r="J4" s="180"/>
      <c r="K4" s="180"/>
      <c r="L4" s="180"/>
      <c r="M4" s="181"/>
      <c r="R4" s="6" t="s">
        <v>176</v>
      </c>
    </row>
    <row r="5" spans="1:47">
      <c r="B5" s="161" t="s">
        <v>112</v>
      </c>
      <c r="C5" s="162"/>
      <c r="D5" s="163" t="str">
        <f>VLOOKUP(D7,エンティティ一覧!A1:'エンティティ一覧'!AQ10060,2,FALSE)</f>
        <v>SA_C4</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7">
      <c r="B7" s="161" t="s">
        <v>114</v>
      </c>
      <c r="C7" s="162"/>
      <c r="D7" s="163" t="s">
        <v>1398</v>
      </c>
      <c r="E7" s="164"/>
      <c r="F7" s="164"/>
      <c r="G7" s="164"/>
      <c r="H7" s="164"/>
      <c r="I7" s="164"/>
      <c r="J7" s="164"/>
      <c r="K7" s="164"/>
      <c r="L7" s="164"/>
      <c r="M7" s="165"/>
      <c r="T7" s="6" t="s">
        <v>1403</v>
      </c>
    </row>
    <row r="8" spans="1:47">
      <c r="B8" s="161" t="s">
        <v>115</v>
      </c>
      <c r="C8" s="162"/>
      <c r="D8" s="163" t="s">
        <v>1399</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二次利用DBの体温表モジュール_バイタルサインテーブルについて、バックアップスキーマを含めて結合する。</v>
      </c>
      <c r="E9" s="169"/>
      <c r="F9" s="169"/>
      <c r="G9" s="169"/>
      <c r="H9" s="169"/>
      <c r="I9" s="169"/>
      <c r="J9" s="169"/>
      <c r="K9" s="169"/>
      <c r="L9" s="169"/>
      <c r="M9" s="170"/>
      <c r="P9" s="6" t="str">
        <f>"ALTER TABLE milscm4."&amp;D$8&amp;" OWNER TO pgappl11;"</f>
        <v>ALTER TABLE milscm4.merge_mml_fs_vitalsign OWNER TO pgappl11;</v>
      </c>
    </row>
    <row r="10" spans="1:47">
      <c r="B10" s="11"/>
      <c r="C10" s="11"/>
      <c r="D10" s="9"/>
      <c r="E10" s="9"/>
      <c r="F10" s="9"/>
      <c r="G10" s="9"/>
      <c r="H10" s="9"/>
      <c r="I10" s="9"/>
      <c r="J10" s="9"/>
      <c r="K10" s="9"/>
      <c r="L10" s="9"/>
      <c r="M10" s="10"/>
      <c r="N10" s="9"/>
      <c r="P10" s="6" t="str">
        <f>"GRANT ALL ON TABLE milscm4."&amp;D$8&amp;" TO pgappl11;"</f>
        <v>GRANT ALL ON TABLE milscm4.merge_mml_fs_vitalsign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milscm4.merge_mml_fs_vitalsign</v>
      </c>
      <c r="AF12" s="156" t="s">
        <v>480</v>
      </c>
      <c r="AG12" s="156"/>
      <c r="AH12" s="156"/>
      <c r="AJ12" s="6" t="str">
        <f>"INSERT INTO milscm4."&amp;$D$8</f>
        <v>INSERT INTO milscm4.merge_mml_fs_vitalsign</v>
      </c>
      <c r="AO12" s="6" t="str">
        <f>"INSERT INTO milscm4."&amp;$D$8</f>
        <v>INSERT INTO milscm4.merge_mml_fs_vitalsign</v>
      </c>
      <c r="AT12" s="6" t="str">
        <f>"INSERT INTO milscm4."&amp;$D$8</f>
        <v>INSERT INTO milscm4.merge_mml_fs_vitalsign</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4" si="0">IF(L14="○","NOT NULL","")</f>
        <v>NOT NULL</v>
      </c>
      <c r="W14" s="6" t="str">
        <f t="shared" ref="W14:W34" si="1">"-- "&amp;C14</f>
        <v>-- 取込年月</v>
      </c>
      <c r="X14" s="6"/>
      <c r="AF14" s="42"/>
      <c r="AG14" s="42"/>
      <c r="AH14" s="42"/>
      <c r="AK14" s="22" t="str">
        <f t="shared" ref="AK14:AK32"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32" si="3">ROW()-13</f>
        <v>2</v>
      </c>
      <c r="C15" s="15" t="s">
        <v>162</v>
      </c>
      <c r="D15" s="15" t="s">
        <v>136</v>
      </c>
      <c r="E15" s="17"/>
      <c r="F15" s="16" t="s">
        <v>129</v>
      </c>
      <c r="G15" s="17">
        <v>10</v>
      </c>
      <c r="H15" s="17" t="str">
        <f t="shared" ref="H15:H34" si="4">IF(F15="フラグ","boolean",IF(F15="文字列","text",IF(F15="整数","integer",IF(F15="実数","numeric",""))))</f>
        <v>integer</v>
      </c>
      <c r="I15" s="17">
        <f t="shared" ref="I15:I34" si="5">IF(H15="boolean",1,IF(H15="text",IF(G15&lt;=126,1+(G15*3),4+(G15*3)),IF(H15="integer",4,IF(H15="numeric",3+CEILING(G15/4*2,2),0))))</f>
        <v>4</v>
      </c>
      <c r="J15" s="18"/>
      <c r="K15" s="21"/>
      <c r="L15" s="19"/>
      <c r="M15" s="20" t="s">
        <v>1127</v>
      </c>
      <c r="P15" s="6"/>
      <c r="Q15" s="6"/>
      <c r="R15" s="6"/>
      <c r="S15" s="6" t="str">
        <f t="shared" ref="S15:S34" si="6">IF(B15&lt;&gt;1,","&amp;D15,D15)</f>
        <v>,mil_karute_id</v>
      </c>
      <c r="T15" s="6" t="str">
        <f t="shared" ref="T15:T34" si="7">UPPER(H15)</f>
        <v>INTEGER</v>
      </c>
      <c r="U15" s="6" t="str">
        <f t="shared" ref="U15:U34" si="8">IF(K15&lt;&gt;"","default "&amp;IF(H15="text","'"&amp;K15&amp;"'",K15),"")</f>
        <v/>
      </c>
      <c r="V15" s="6" t="str">
        <f t="shared" si="0"/>
        <v/>
      </c>
      <c r="W15" s="6" t="str">
        <f t="shared" si="1"/>
        <v>-- 千年カルテID</v>
      </c>
      <c r="X15" s="6"/>
      <c r="AF15" s="42"/>
      <c r="AG15" s="42"/>
      <c r="AH15" s="42"/>
      <c r="AK15" s="22" t="str">
        <f t="shared" si="2"/>
        <v>,mil_karute_id</v>
      </c>
      <c r="AP15" s="22" t="str">
        <f t="shared" ref="AP15:AP34" si="9">IF(CHOOSE(MATCH(AP$11,$AF$11:$AH$11,0),$AF15,$AG15,$AH15)="〇",IF($B15&lt;&gt;1,",Null","Null"),IF($B15&lt;&gt;1,","&amp;"d."&amp;$D15,"d."&amp;$D15))</f>
        <v>,d.mil_karute_id</v>
      </c>
      <c r="AU15" s="22" t="str">
        <f t="shared" ref="AU15:AU34" si="10">IF(CHOOSE(MATCH(AU$11,$AF$11:$AH$11,0),$AF15,$AG15,$AH15)="〇",IF($B15&lt;&gt;1,",Null","Null"),IF($B15&lt;&gt;1,","&amp;"d."&amp;$D15,"d."&amp;$D15))</f>
        <v>,d.mil_karute_id</v>
      </c>
    </row>
    <row r="16" spans="1:47" s="22" customFormat="1" ht="87">
      <c r="A16" s="6"/>
      <c r="B16" s="14">
        <f t="shared" si="3"/>
        <v>3</v>
      </c>
      <c r="C16" s="25" t="s">
        <v>161</v>
      </c>
      <c r="D16" s="25" t="s">
        <v>138</v>
      </c>
      <c r="E16" s="16" t="s">
        <v>137</v>
      </c>
      <c r="F16" s="16" t="s">
        <v>183</v>
      </c>
      <c r="G16" s="16">
        <v>9</v>
      </c>
      <c r="H16" s="17" t="str">
        <f t="shared" si="4"/>
        <v>text</v>
      </c>
      <c r="I16" s="17">
        <f t="shared" si="5"/>
        <v>28</v>
      </c>
      <c r="J16" s="26"/>
      <c r="K16" s="27"/>
      <c r="L16" s="28" t="s">
        <v>137</v>
      </c>
      <c r="M16" s="29" t="s">
        <v>1128</v>
      </c>
      <c r="P16" s="6"/>
      <c r="Q16" s="6"/>
      <c r="R16" s="6"/>
      <c r="S16" s="6" t="str">
        <f t="shared" si="6"/>
        <v>,facility_id</v>
      </c>
      <c r="T16" s="6" t="str">
        <f t="shared" si="7"/>
        <v>TEXT</v>
      </c>
      <c r="U16" s="6" t="str">
        <f t="shared" si="8"/>
        <v/>
      </c>
      <c r="V16" s="6" t="str">
        <f t="shared" si="0"/>
        <v>NOT NULL</v>
      </c>
      <c r="W16" s="6" t="str">
        <f t="shared" si="1"/>
        <v>-- 施設ID</v>
      </c>
      <c r="X16" s="6"/>
      <c r="AF16" s="42"/>
      <c r="AG16" s="42"/>
      <c r="AH16" s="42"/>
      <c r="AK16" s="22" t="str">
        <f t="shared" si="2"/>
        <v>,facility_id</v>
      </c>
      <c r="AP16" s="22" t="str">
        <f t="shared" si="9"/>
        <v>,d.facility_id</v>
      </c>
      <c r="AU16" s="22" t="str">
        <f t="shared" si="10"/>
        <v>,d.facility_id</v>
      </c>
    </row>
    <row r="17" spans="1:47" s="22" customFormat="1" ht="69.599999999999994">
      <c r="A17" s="6"/>
      <c r="B17" s="14">
        <f t="shared" si="3"/>
        <v>4</v>
      </c>
      <c r="C17" s="15" t="s">
        <v>1129</v>
      </c>
      <c r="D17" s="15" t="s">
        <v>1130</v>
      </c>
      <c r="E17" s="17"/>
      <c r="F17" s="16" t="s">
        <v>183</v>
      </c>
      <c r="G17" s="17">
        <v>8</v>
      </c>
      <c r="H17" s="17" t="str">
        <f t="shared" si="4"/>
        <v>text</v>
      </c>
      <c r="I17" s="17">
        <f t="shared" si="5"/>
        <v>25</v>
      </c>
      <c r="J17" s="18"/>
      <c r="K17" s="21"/>
      <c r="L17" s="19" t="s">
        <v>137</v>
      </c>
      <c r="M17" s="20" t="s">
        <v>1187</v>
      </c>
      <c r="P17" s="6"/>
      <c r="Q17" s="6"/>
      <c r="R17" s="6"/>
      <c r="S17" s="6" t="str">
        <f t="shared" si="6"/>
        <v>,shinryo_ymd</v>
      </c>
      <c r="T17" s="6" t="str">
        <f t="shared" si="7"/>
        <v>TEXT</v>
      </c>
      <c r="U17" s="6" t="str">
        <f t="shared" si="8"/>
        <v/>
      </c>
      <c r="V17" s="6" t="str">
        <f t="shared" si="0"/>
        <v>NOT NULL</v>
      </c>
      <c r="W17" s="6" t="str">
        <f t="shared" si="1"/>
        <v>-- 診療年月日</v>
      </c>
      <c r="X17" s="6"/>
      <c r="AF17" s="42"/>
      <c r="AG17" s="42"/>
      <c r="AH17" s="42"/>
      <c r="AK17" s="22" t="str">
        <f t="shared" si="2"/>
        <v>,shinryo_ymd</v>
      </c>
      <c r="AP17" s="22" t="str">
        <f t="shared" si="9"/>
        <v>,d.shinryo_ymd</v>
      </c>
      <c r="AU17" s="22" t="str">
        <f t="shared" si="10"/>
        <v>,d.shinryo_ymd</v>
      </c>
    </row>
    <row r="18" spans="1:47" s="22" customFormat="1">
      <c r="A18" s="6"/>
      <c r="B18" s="14">
        <f>ROW()-13</f>
        <v>5</v>
      </c>
      <c r="C18" s="25" t="s">
        <v>418</v>
      </c>
      <c r="D18" s="25" t="s">
        <v>160</v>
      </c>
      <c r="E18" s="16"/>
      <c r="F18" s="16" t="s">
        <v>183</v>
      </c>
      <c r="G18" s="16">
        <v>3</v>
      </c>
      <c r="H18" s="17" t="str">
        <f t="shared" si="4"/>
        <v>text</v>
      </c>
      <c r="I18" s="17">
        <f t="shared" si="5"/>
        <v>10</v>
      </c>
      <c r="J18" s="26"/>
      <c r="K18" s="27" t="s">
        <v>1133</v>
      </c>
      <c r="L18" s="28" t="s">
        <v>137</v>
      </c>
      <c r="M18" s="29" t="s">
        <v>1134</v>
      </c>
      <c r="P18" s="6"/>
      <c r="Q18" s="6"/>
      <c r="R18" s="6"/>
      <c r="S18" s="6" t="str">
        <f t="shared" si="6"/>
        <v>,data_type</v>
      </c>
      <c r="T18" s="6" t="str">
        <f t="shared" si="7"/>
        <v>TEXT</v>
      </c>
      <c r="U18" s="6" t="str">
        <f t="shared" si="8"/>
        <v>default 'MML'</v>
      </c>
      <c r="V18" s="6" t="str">
        <f t="shared" si="0"/>
        <v>NOT NULL</v>
      </c>
      <c r="W18" s="6" t="str">
        <f t="shared" si="1"/>
        <v>-- データ種別</v>
      </c>
      <c r="X18" s="6"/>
      <c r="AF18" s="42"/>
      <c r="AG18" s="42"/>
      <c r="AH18" s="42"/>
      <c r="AK18" s="22" t="str">
        <f>IF(CHOOSE(MATCH(AK$11,$AF$11:$AH$11,0),$AF18,$AG18,$AH18)="〇",IF($B18&lt;&gt;1,",Null","Null"),IF($B18&lt;&gt;1,","&amp;$D18,$D18))</f>
        <v>,data_type</v>
      </c>
      <c r="AP18" s="22" t="str">
        <f t="shared" si="9"/>
        <v>,d.data_type</v>
      </c>
      <c r="AU18" s="22" t="str">
        <f t="shared" si="10"/>
        <v>,d.data_type</v>
      </c>
    </row>
    <row r="19" spans="1:47" s="22" customFormat="1" ht="34.799999999999997">
      <c r="A19" s="6"/>
      <c r="B19" s="14">
        <f t="shared" si="3"/>
        <v>6</v>
      </c>
      <c r="C19" s="15" t="s">
        <v>1135</v>
      </c>
      <c r="D19" s="15" t="s">
        <v>1136</v>
      </c>
      <c r="E19" s="17" t="s">
        <v>137</v>
      </c>
      <c r="F19" s="16" t="s">
        <v>183</v>
      </c>
      <c r="G19" s="17">
        <v>20</v>
      </c>
      <c r="H19" s="17" t="str">
        <f t="shared" si="4"/>
        <v>text</v>
      </c>
      <c r="I19" s="17">
        <f t="shared" si="5"/>
        <v>61</v>
      </c>
      <c r="J19" s="18"/>
      <c r="K19" s="21"/>
      <c r="L19" s="19" t="s">
        <v>137</v>
      </c>
      <c r="M19" s="20" t="s">
        <v>1137</v>
      </c>
      <c r="P19" s="6"/>
      <c r="Q19" s="6"/>
      <c r="R19" s="6"/>
      <c r="S19" s="6" t="str">
        <f t="shared" si="6"/>
        <v>,master_id</v>
      </c>
      <c r="T19" s="6" t="str">
        <f t="shared" si="7"/>
        <v>TEXT</v>
      </c>
      <c r="U19" s="6" t="str">
        <f t="shared" si="8"/>
        <v/>
      </c>
      <c r="V19" s="6" t="str">
        <f t="shared" si="0"/>
        <v>NOT NULL</v>
      </c>
      <c r="W19" s="6" t="str">
        <f t="shared" si="1"/>
        <v>-- 患者ID</v>
      </c>
      <c r="X19" s="6"/>
      <c r="AF19" s="42"/>
      <c r="AG19" s="42"/>
      <c r="AH19" s="42"/>
      <c r="AK19" s="22" t="str">
        <f t="shared" ref="AK19:AK29" si="11">IF(CHOOSE(MATCH(AK$11,$AF$11:$AH$11,0),$AF19,$AG19,$AH19)="〇",IF($B19&lt;&gt;1,",Null","Null"),IF($B19&lt;&gt;1,","&amp;$D19,$D19))</f>
        <v>,master_id</v>
      </c>
      <c r="AP19" s="22" t="str">
        <f t="shared" si="9"/>
        <v>,d.master_id</v>
      </c>
      <c r="AU19" s="22" t="str">
        <f t="shared" si="10"/>
        <v>,d.master_id</v>
      </c>
    </row>
    <row r="20" spans="1:47" s="22" customFormat="1" ht="34.799999999999997">
      <c r="A20" s="6"/>
      <c r="B20" s="14">
        <f t="shared" si="3"/>
        <v>7</v>
      </c>
      <c r="C20" s="25" t="s">
        <v>1138</v>
      </c>
      <c r="D20" s="25" t="s">
        <v>1139</v>
      </c>
      <c r="E20" s="16" t="s">
        <v>137</v>
      </c>
      <c r="F20" s="16" t="s">
        <v>183</v>
      </c>
      <c r="G20" s="16">
        <v>50</v>
      </c>
      <c r="H20" s="17" t="str">
        <f t="shared" si="4"/>
        <v>text</v>
      </c>
      <c r="I20" s="17">
        <f t="shared" si="5"/>
        <v>151</v>
      </c>
      <c r="J20" s="26"/>
      <c r="K20" s="27"/>
      <c r="L20" s="28" t="s">
        <v>137</v>
      </c>
      <c r="M20" s="29" t="s">
        <v>1140</v>
      </c>
      <c r="P20" s="6"/>
      <c r="Q20" s="6"/>
      <c r="R20" s="6"/>
      <c r="S20" s="6" t="str">
        <f t="shared" ref="S20:S25" si="12">IF(B20&lt;&gt;1,","&amp;D20,D20)</f>
        <v>,uid</v>
      </c>
      <c r="T20" s="6" t="str">
        <f t="shared" ref="T20:T25" si="13">UPPER(H20)</f>
        <v>TEXT</v>
      </c>
      <c r="U20" s="6" t="str">
        <f t="shared" ref="U20:U25" si="14">IF(K20&lt;&gt;"","default "&amp;IF(H20="text","'"&amp;K20&amp;"'",K20),"")</f>
        <v/>
      </c>
      <c r="V20" s="6" t="str">
        <f t="shared" ref="V20:V25" si="15">IF(L20="○","NOT NULL","")</f>
        <v>NOT NULL</v>
      </c>
      <c r="W20" s="6" t="str">
        <f t="shared" ref="W20:W25" si="16">"-- "&amp;C20</f>
        <v>-- 文書ユニークID</v>
      </c>
      <c r="X20" s="6"/>
      <c r="AF20" s="42"/>
      <c r="AG20" s="42"/>
      <c r="AH20" s="42"/>
      <c r="AK20" s="22" t="str">
        <f t="shared" si="11"/>
        <v>,uid</v>
      </c>
      <c r="AP20" s="22" t="str">
        <f t="shared" si="9"/>
        <v>,d.uid</v>
      </c>
      <c r="AU20" s="22" t="str">
        <f t="shared" si="10"/>
        <v>,d.uid</v>
      </c>
    </row>
    <row r="21" spans="1:47" s="22" customFormat="1">
      <c r="A21" s="6"/>
      <c r="B21" s="14">
        <f t="shared" si="3"/>
        <v>8</v>
      </c>
      <c r="C21" s="15" t="s">
        <v>1400</v>
      </c>
      <c r="D21" s="15" t="s">
        <v>1401</v>
      </c>
      <c r="E21" s="17" t="s">
        <v>137</v>
      </c>
      <c r="F21" s="16" t="s">
        <v>129</v>
      </c>
      <c r="G21" s="17">
        <v>10</v>
      </c>
      <c r="H21" s="17" t="str">
        <f t="shared" si="4"/>
        <v>integer</v>
      </c>
      <c r="I21" s="17">
        <f t="shared" si="5"/>
        <v>4</v>
      </c>
      <c r="J21" s="18"/>
      <c r="K21" s="21"/>
      <c r="L21" s="19" t="s">
        <v>137</v>
      </c>
      <c r="M21" s="20" t="s">
        <v>1402</v>
      </c>
      <c r="P21" s="6"/>
      <c r="Q21" s="6"/>
      <c r="R21" s="6"/>
      <c r="S21" s="6" t="str">
        <f t="shared" si="12"/>
        <v>,taionhyo_seq</v>
      </c>
      <c r="T21" s="6" t="str">
        <f t="shared" si="13"/>
        <v>INTEGER</v>
      </c>
      <c r="U21" s="6" t="str">
        <f t="shared" si="14"/>
        <v/>
      </c>
      <c r="V21" s="6" t="str">
        <f t="shared" si="15"/>
        <v>NOT NULL</v>
      </c>
      <c r="W21" s="6" t="str">
        <f t="shared" si="16"/>
        <v>-- 体温表SEQ</v>
      </c>
      <c r="X21" s="6"/>
      <c r="AF21" s="42"/>
      <c r="AG21" s="42"/>
      <c r="AH21" s="42"/>
      <c r="AK21" s="22" t="str">
        <f t="shared" si="11"/>
        <v>,taionhyo_seq</v>
      </c>
      <c r="AP21" s="22" t="str">
        <f t="shared" si="9"/>
        <v>,d.taionhyo_seq</v>
      </c>
      <c r="AU21" s="22" t="str">
        <f t="shared" si="10"/>
        <v>,d.taionhyo_seq</v>
      </c>
    </row>
    <row r="22" spans="1:47" s="22" customFormat="1">
      <c r="A22" s="6"/>
      <c r="B22" s="14">
        <f>ROW()-13</f>
        <v>9</v>
      </c>
      <c r="C22" s="25" t="s">
        <v>1345</v>
      </c>
      <c r="D22" s="25" t="s">
        <v>1346</v>
      </c>
      <c r="E22" s="16" t="s">
        <v>137</v>
      </c>
      <c r="F22" s="16" t="s">
        <v>129</v>
      </c>
      <c r="G22" s="16">
        <v>10</v>
      </c>
      <c r="H22" s="17" t="str">
        <f t="shared" si="4"/>
        <v>integer</v>
      </c>
      <c r="I22" s="17">
        <f t="shared" si="5"/>
        <v>4</v>
      </c>
      <c r="J22" s="26"/>
      <c r="K22" s="27"/>
      <c r="L22" s="28" t="s">
        <v>137</v>
      </c>
      <c r="M22" s="29" t="s">
        <v>1347</v>
      </c>
      <c r="P22" s="6"/>
      <c r="Q22" s="6"/>
      <c r="R22" s="6"/>
      <c r="S22" s="6" t="str">
        <f t="shared" si="12"/>
        <v>,vital_seq</v>
      </c>
      <c r="T22" s="6" t="str">
        <f t="shared" si="13"/>
        <v>INTEGER</v>
      </c>
      <c r="U22" s="6" t="str">
        <f t="shared" si="14"/>
        <v/>
      </c>
      <c r="V22" s="6" t="str">
        <f t="shared" si="15"/>
        <v>NOT NULL</v>
      </c>
      <c r="W22" s="6" t="str">
        <f t="shared" si="16"/>
        <v>-- バイタルSEQ</v>
      </c>
      <c r="X22" s="6"/>
      <c r="AF22" s="42"/>
      <c r="AG22" s="42"/>
      <c r="AH22" s="42"/>
      <c r="AK22" s="22" t="str">
        <f t="shared" si="11"/>
        <v>,vital_seq</v>
      </c>
      <c r="AP22" s="22" t="str">
        <f t="shared" si="9"/>
        <v>,d.vital_seq</v>
      </c>
      <c r="AU22" s="22" t="str">
        <f t="shared" si="10"/>
        <v>,d.vital_seq</v>
      </c>
    </row>
    <row r="23" spans="1:47" s="22" customFormat="1">
      <c r="A23" s="6"/>
      <c r="B23" s="14">
        <f t="shared" si="3"/>
        <v>10</v>
      </c>
      <c r="C23" s="15" t="s">
        <v>1348</v>
      </c>
      <c r="D23" s="15" t="s">
        <v>1349</v>
      </c>
      <c r="E23" s="17"/>
      <c r="F23" s="16" t="s">
        <v>183</v>
      </c>
      <c r="G23" s="17">
        <v>50</v>
      </c>
      <c r="H23" s="17" t="str">
        <f t="shared" si="4"/>
        <v>text</v>
      </c>
      <c r="I23" s="17">
        <f t="shared" si="5"/>
        <v>151</v>
      </c>
      <c r="J23" s="18"/>
      <c r="K23" s="21"/>
      <c r="L23" s="19"/>
      <c r="M23" s="20" t="s">
        <v>1350</v>
      </c>
      <c r="P23" s="6"/>
      <c r="Q23" s="6"/>
      <c r="R23" s="6"/>
      <c r="S23" s="6" t="str">
        <f t="shared" si="12"/>
        <v>,department_name</v>
      </c>
      <c r="T23" s="6" t="str">
        <f t="shared" si="13"/>
        <v>TEXT</v>
      </c>
      <c r="U23" s="6" t="str">
        <f t="shared" si="14"/>
        <v/>
      </c>
      <c r="V23" s="6" t="str">
        <f t="shared" si="15"/>
        <v/>
      </c>
      <c r="W23" s="6" t="str">
        <f t="shared" si="16"/>
        <v>-- 診療科名</v>
      </c>
      <c r="X23" s="6"/>
      <c r="AF23" s="42"/>
      <c r="AG23" s="42"/>
      <c r="AH23" s="42" t="s">
        <v>1494</v>
      </c>
      <c r="AK23" s="22" t="str">
        <f t="shared" si="11"/>
        <v>,department_name</v>
      </c>
      <c r="AP23" s="22" t="str">
        <f t="shared" si="9"/>
        <v>,d.department_name</v>
      </c>
      <c r="AU23" s="22" t="str">
        <f t="shared" si="10"/>
        <v>,Null</v>
      </c>
    </row>
    <row r="24" spans="1:47" s="22" customFormat="1" ht="34.799999999999997">
      <c r="A24" s="6"/>
      <c r="B24" s="14">
        <f t="shared" si="3"/>
        <v>11</v>
      </c>
      <c r="C24" s="15" t="s">
        <v>588</v>
      </c>
      <c r="D24" s="15" t="s">
        <v>1351</v>
      </c>
      <c r="E24" s="17"/>
      <c r="F24" s="16" t="s">
        <v>183</v>
      </c>
      <c r="G24" s="17">
        <v>50</v>
      </c>
      <c r="H24" s="17" t="str">
        <f t="shared" si="4"/>
        <v>text</v>
      </c>
      <c r="I24" s="17">
        <f t="shared" si="5"/>
        <v>151</v>
      </c>
      <c r="J24" s="18"/>
      <c r="K24" s="21"/>
      <c r="L24" s="19"/>
      <c r="M24" s="20" t="s">
        <v>1352</v>
      </c>
      <c r="P24" s="6"/>
      <c r="Q24" s="6"/>
      <c r="R24" s="6"/>
      <c r="S24" s="6" t="str">
        <f t="shared" si="12"/>
        <v>,department_code</v>
      </c>
      <c r="T24" s="6" t="str">
        <f t="shared" si="13"/>
        <v>TEXT</v>
      </c>
      <c r="U24" s="6" t="str">
        <f t="shared" si="14"/>
        <v/>
      </c>
      <c r="V24" s="6" t="str">
        <f t="shared" si="15"/>
        <v/>
      </c>
      <c r="W24" s="6" t="str">
        <f t="shared" si="16"/>
        <v>-- 診療科コード</v>
      </c>
      <c r="X24" s="6"/>
      <c r="AF24" s="42"/>
      <c r="AG24" s="42"/>
      <c r="AH24" s="44" t="s">
        <v>1494</v>
      </c>
      <c r="AK24" s="22" t="str">
        <f t="shared" si="2"/>
        <v>,department_code</v>
      </c>
      <c r="AP24" s="22" t="str">
        <f t="shared" si="9"/>
        <v>,d.department_code</v>
      </c>
      <c r="AU24" s="22" t="str">
        <f t="shared" si="10"/>
        <v>,Null</v>
      </c>
    </row>
    <row r="25" spans="1:47" s="22" customFormat="1">
      <c r="A25" s="6"/>
      <c r="B25" s="14">
        <f>ROW()-13</f>
        <v>12</v>
      </c>
      <c r="C25" s="25" t="s">
        <v>1353</v>
      </c>
      <c r="D25" s="25" t="s">
        <v>1354</v>
      </c>
      <c r="E25" s="16"/>
      <c r="F25" s="16" t="s">
        <v>183</v>
      </c>
      <c r="G25" s="16">
        <v>50</v>
      </c>
      <c r="H25" s="17" t="str">
        <f t="shared" si="4"/>
        <v>text</v>
      </c>
      <c r="I25" s="17">
        <f t="shared" si="5"/>
        <v>151</v>
      </c>
      <c r="J25" s="26"/>
      <c r="K25" s="27"/>
      <c r="L25" s="28"/>
      <c r="M25" s="29" t="s">
        <v>1355</v>
      </c>
      <c r="P25" s="6"/>
      <c r="Q25" s="6"/>
      <c r="R25" s="6"/>
      <c r="S25" s="6" t="str">
        <f t="shared" si="12"/>
        <v>,ward</v>
      </c>
      <c r="T25" s="6" t="str">
        <f t="shared" si="13"/>
        <v>TEXT</v>
      </c>
      <c r="U25" s="6" t="str">
        <f t="shared" si="14"/>
        <v/>
      </c>
      <c r="V25" s="6" t="str">
        <f t="shared" si="15"/>
        <v/>
      </c>
      <c r="W25" s="6" t="str">
        <f t="shared" si="16"/>
        <v>-- 病棟</v>
      </c>
      <c r="X25" s="6"/>
      <c r="AF25" s="42"/>
      <c r="AG25" s="42"/>
      <c r="AH25" s="44" t="s">
        <v>1494</v>
      </c>
      <c r="AK25" s="22" t="str">
        <f>IF(CHOOSE(MATCH(AK$11,$AF$11:$AH$11,0),$AF25,$AG25,$AH25)="〇",IF($B25&lt;&gt;1,",Null","Null"),IF($B25&lt;&gt;1,","&amp;$D25,$D25))</f>
        <v>,ward</v>
      </c>
      <c r="AP25" s="22" t="str">
        <f t="shared" si="9"/>
        <v>,d.ward</v>
      </c>
      <c r="AU25" s="22" t="str">
        <f t="shared" si="10"/>
        <v>,Null</v>
      </c>
    </row>
    <row r="26" spans="1:47" s="22" customFormat="1" ht="34.799999999999997">
      <c r="A26" s="6"/>
      <c r="B26" s="14">
        <f t="shared" si="3"/>
        <v>13</v>
      </c>
      <c r="C26" s="25" t="s">
        <v>447</v>
      </c>
      <c r="D26" s="25" t="s">
        <v>448</v>
      </c>
      <c r="E26" s="16"/>
      <c r="F26" s="16" t="s">
        <v>183</v>
      </c>
      <c r="G26" s="16">
        <v>50</v>
      </c>
      <c r="H26" s="17" t="str">
        <f t="shared" si="4"/>
        <v>text</v>
      </c>
      <c r="I26" s="17">
        <f t="shared" si="5"/>
        <v>151</v>
      </c>
      <c r="J26" s="26"/>
      <c r="K26" s="27"/>
      <c r="L26" s="28"/>
      <c r="M26" s="29" t="s">
        <v>1356</v>
      </c>
      <c r="P26" s="6"/>
      <c r="Q26" s="6"/>
      <c r="R26" s="6"/>
      <c r="S26" s="6" t="str">
        <f t="shared" si="6"/>
        <v>,ward_code</v>
      </c>
      <c r="T26" s="6" t="str">
        <f t="shared" si="7"/>
        <v>TEXT</v>
      </c>
      <c r="U26" s="6" t="str">
        <f t="shared" si="8"/>
        <v/>
      </c>
      <c r="V26" s="6" t="str">
        <f t="shared" si="0"/>
        <v/>
      </c>
      <c r="W26" s="6" t="str">
        <f t="shared" si="1"/>
        <v>-- 病棟コード</v>
      </c>
      <c r="X26" s="6"/>
      <c r="AF26" s="42"/>
      <c r="AG26" s="42"/>
      <c r="AH26" s="44" t="s">
        <v>1494</v>
      </c>
      <c r="AK26" s="22" t="str">
        <f t="shared" si="11"/>
        <v>,ward_code</v>
      </c>
      <c r="AP26" s="22" t="str">
        <f t="shared" si="9"/>
        <v>,d.ward_code</v>
      </c>
      <c r="AU26" s="22" t="str">
        <f t="shared" si="10"/>
        <v>,Null</v>
      </c>
    </row>
    <row r="27" spans="1:47" s="22" customFormat="1" ht="34.799999999999997">
      <c r="A27" s="6"/>
      <c r="B27" s="14">
        <f t="shared" si="3"/>
        <v>14</v>
      </c>
      <c r="C27" s="15" t="s">
        <v>1357</v>
      </c>
      <c r="D27" s="15" t="s">
        <v>1358</v>
      </c>
      <c r="E27" s="17"/>
      <c r="F27" s="16" t="s">
        <v>183</v>
      </c>
      <c r="G27" s="17">
        <v>50</v>
      </c>
      <c r="H27" s="17" t="str">
        <f t="shared" si="4"/>
        <v>text</v>
      </c>
      <c r="I27" s="17">
        <f t="shared" si="5"/>
        <v>151</v>
      </c>
      <c r="J27" s="18"/>
      <c r="K27" s="21"/>
      <c r="L27" s="19"/>
      <c r="M27" s="20" t="s">
        <v>1359</v>
      </c>
      <c r="P27" s="6"/>
      <c r="Q27" s="6"/>
      <c r="R27" s="6"/>
      <c r="S27" s="6" t="str">
        <f t="shared" si="6"/>
        <v>,ward_code_id</v>
      </c>
      <c r="T27" s="6" t="str">
        <f t="shared" si="7"/>
        <v>TEXT</v>
      </c>
      <c r="U27" s="6" t="str">
        <f t="shared" si="8"/>
        <v/>
      </c>
      <c r="V27" s="6" t="str">
        <f t="shared" si="0"/>
        <v/>
      </c>
      <c r="W27" s="6" t="str">
        <f t="shared" si="1"/>
        <v>-- 病棟コードID</v>
      </c>
      <c r="X27" s="6"/>
      <c r="AF27" s="42"/>
      <c r="AG27" s="42"/>
      <c r="AH27" s="44" t="s">
        <v>1494</v>
      </c>
      <c r="AK27" s="22" t="str">
        <f t="shared" si="11"/>
        <v>,ward_code_id</v>
      </c>
      <c r="AP27" s="22" t="str">
        <f t="shared" si="9"/>
        <v>,d.ward_code_id</v>
      </c>
      <c r="AU27" s="22" t="str">
        <f t="shared" si="10"/>
        <v>,Null</v>
      </c>
    </row>
    <row r="28" spans="1:47" s="22" customFormat="1">
      <c r="A28" s="6"/>
      <c r="B28" s="14">
        <f>ROW()-13</f>
        <v>15</v>
      </c>
      <c r="C28" s="25" t="s">
        <v>1360</v>
      </c>
      <c r="D28" s="25" t="s">
        <v>1361</v>
      </c>
      <c r="E28" s="16"/>
      <c r="F28" s="16" t="s">
        <v>183</v>
      </c>
      <c r="G28" s="16">
        <v>12</v>
      </c>
      <c r="H28" s="17" t="str">
        <f t="shared" si="4"/>
        <v>text</v>
      </c>
      <c r="I28" s="17">
        <f t="shared" si="5"/>
        <v>37</v>
      </c>
      <c r="J28" s="26"/>
      <c r="K28" s="27"/>
      <c r="L28" s="28"/>
      <c r="M28" s="29" t="s">
        <v>1182</v>
      </c>
      <c r="P28" s="6"/>
      <c r="Q28" s="6"/>
      <c r="R28" s="6"/>
      <c r="S28" s="6" t="str">
        <f t="shared" si="6"/>
        <v>,vital_sign_time</v>
      </c>
      <c r="T28" s="6" t="str">
        <f t="shared" si="7"/>
        <v>TEXT</v>
      </c>
      <c r="U28" s="6" t="str">
        <f t="shared" si="8"/>
        <v/>
      </c>
      <c r="V28" s="6" t="str">
        <f t="shared" si="0"/>
        <v/>
      </c>
      <c r="W28" s="6" t="str">
        <f t="shared" si="1"/>
        <v>-- バイタルサインの計測時間</v>
      </c>
      <c r="X28" s="6"/>
      <c r="AF28" s="42"/>
      <c r="AG28" s="42"/>
      <c r="AH28" s="42"/>
      <c r="AK28" s="22" t="str">
        <f t="shared" si="11"/>
        <v>,vital_sign_time</v>
      </c>
      <c r="AP28" s="22" t="str">
        <f t="shared" si="9"/>
        <v>,d.vital_sign_time</v>
      </c>
      <c r="AU28" s="22" t="str">
        <f t="shared" si="10"/>
        <v>,d.vital_sign_time</v>
      </c>
    </row>
    <row r="29" spans="1:47" s="22" customFormat="1">
      <c r="A29" s="6"/>
      <c r="B29" s="14">
        <f t="shared" si="3"/>
        <v>16</v>
      </c>
      <c r="C29" s="15" t="s">
        <v>1363</v>
      </c>
      <c r="D29" s="15" t="s">
        <v>1364</v>
      </c>
      <c r="E29" s="17"/>
      <c r="F29" s="16" t="s">
        <v>183</v>
      </c>
      <c r="G29" s="17">
        <v>100</v>
      </c>
      <c r="H29" s="17" t="str">
        <f t="shared" si="4"/>
        <v>text</v>
      </c>
      <c r="I29" s="17">
        <f t="shared" si="5"/>
        <v>301</v>
      </c>
      <c r="J29" s="18"/>
      <c r="K29" s="21"/>
      <c r="L29" s="19"/>
      <c r="M29" s="20" t="s">
        <v>1365</v>
      </c>
      <c r="P29" s="6"/>
      <c r="Q29" s="6"/>
      <c r="R29" s="6"/>
      <c r="S29" s="6" t="str">
        <f t="shared" si="6"/>
        <v>,keisoku_tejun</v>
      </c>
      <c r="T29" s="6" t="str">
        <f t="shared" si="7"/>
        <v>TEXT</v>
      </c>
      <c r="U29" s="6" t="str">
        <f t="shared" si="8"/>
        <v/>
      </c>
      <c r="V29" s="6" t="str">
        <f t="shared" si="0"/>
        <v/>
      </c>
      <c r="W29" s="6" t="str">
        <f t="shared" si="1"/>
        <v>-- 計測手順</v>
      </c>
      <c r="X29" s="6"/>
      <c r="AF29" s="42"/>
      <c r="AG29" s="42"/>
      <c r="AH29" s="44" t="s">
        <v>1494</v>
      </c>
      <c r="AK29" s="22" t="str">
        <f t="shared" si="11"/>
        <v>,keisoku_tejun</v>
      </c>
      <c r="AP29" s="22" t="str">
        <f t="shared" si="9"/>
        <v>,d.keisoku_tejun</v>
      </c>
      <c r="AU29" s="22" t="str">
        <f t="shared" si="10"/>
        <v>,Null</v>
      </c>
    </row>
    <row r="30" spans="1:47" s="22" customFormat="1">
      <c r="A30" s="6"/>
      <c r="B30" s="14">
        <f t="shared" si="3"/>
        <v>17</v>
      </c>
      <c r="C30" s="15" t="s">
        <v>1366</v>
      </c>
      <c r="D30" s="15" t="s">
        <v>1367</v>
      </c>
      <c r="E30" s="17"/>
      <c r="F30" s="16" t="s">
        <v>183</v>
      </c>
      <c r="G30" s="17">
        <v>50</v>
      </c>
      <c r="H30" s="17" t="str">
        <f t="shared" si="4"/>
        <v>text</v>
      </c>
      <c r="I30" s="17">
        <f t="shared" si="5"/>
        <v>151</v>
      </c>
      <c r="J30" s="18"/>
      <c r="K30" s="21"/>
      <c r="L30" s="19"/>
      <c r="M30" s="20" t="s">
        <v>1368</v>
      </c>
      <c r="P30" s="6"/>
      <c r="Q30" s="6"/>
      <c r="R30" s="6"/>
      <c r="S30" s="6" t="str">
        <f t="shared" ref="S30:S31" si="17">IF(B30&lt;&gt;1,","&amp;D30,D30)</f>
        <v>,keisoku_device</v>
      </c>
      <c r="T30" s="6" t="str">
        <f t="shared" ref="T30:T31" si="18">UPPER(H30)</f>
        <v>TEXT</v>
      </c>
      <c r="U30" s="6" t="str">
        <f t="shared" ref="U30:U31" si="19">IF(K30&lt;&gt;"","default "&amp;IF(H30="text","'"&amp;K30&amp;"'",K30),"")</f>
        <v/>
      </c>
      <c r="V30" s="6" t="str">
        <f t="shared" ref="V30:V31" si="20">IF(L30="○","NOT NULL","")</f>
        <v/>
      </c>
      <c r="W30" s="6" t="str">
        <f t="shared" ref="W30:W31" si="21">"-- "&amp;C30</f>
        <v>-- 計測器具</v>
      </c>
      <c r="X30" s="6"/>
      <c r="AF30" s="42"/>
      <c r="AG30" s="42"/>
      <c r="AH30" s="44" t="s">
        <v>1494</v>
      </c>
      <c r="AK30" s="22" t="str">
        <f t="shared" si="2"/>
        <v>,keisoku_device</v>
      </c>
      <c r="AP30" s="22" t="str">
        <f t="shared" si="9"/>
        <v>,d.keisoku_device</v>
      </c>
      <c r="AU30" s="22" t="str">
        <f t="shared" si="10"/>
        <v>,Null</v>
      </c>
    </row>
    <row r="31" spans="1:47" s="22" customFormat="1">
      <c r="A31" s="6"/>
      <c r="B31" s="14">
        <f>ROW()-13</f>
        <v>18</v>
      </c>
      <c r="C31" s="25" t="s">
        <v>1369</v>
      </c>
      <c r="D31" s="25" t="s">
        <v>1370</v>
      </c>
      <c r="E31" s="16"/>
      <c r="F31" s="16" t="s">
        <v>183</v>
      </c>
      <c r="G31" s="16">
        <v>50</v>
      </c>
      <c r="H31" s="17" t="str">
        <f t="shared" si="4"/>
        <v>text</v>
      </c>
      <c r="I31" s="17">
        <f t="shared" si="5"/>
        <v>151</v>
      </c>
      <c r="J31" s="26"/>
      <c r="K31" s="27"/>
      <c r="L31" s="28"/>
      <c r="M31" s="29" t="s">
        <v>1371</v>
      </c>
      <c r="P31" s="6"/>
      <c r="Q31" s="6"/>
      <c r="R31" s="6"/>
      <c r="S31" s="6" t="str">
        <f t="shared" si="17"/>
        <v>,keisoku_bui</v>
      </c>
      <c r="T31" s="6" t="str">
        <f t="shared" si="18"/>
        <v>TEXT</v>
      </c>
      <c r="U31" s="6" t="str">
        <f t="shared" si="19"/>
        <v/>
      </c>
      <c r="V31" s="6" t="str">
        <f t="shared" si="20"/>
        <v/>
      </c>
      <c r="W31" s="6" t="str">
        <f t="shared" si="21"/>
        <v>-- 計測部位</v>
      </c>
      <c r="X31" s="6"/>
      <c r="AF31" s="42"/>
      <c r="AG31" s="42"/>
      <c r="AH31" s="44" t="s">
        <v>1494</v>
      </c>
      <c r="AK31" s="22" t="str">
        <f>IF(CHOOSE(MATCH(AK$11,$AF$11:$AH$11,0),$AF31,$AG31,$AH31)="〇",IF($B31&lt;&gt;1,",Null","Null"),IF($B31&lt;&gt;1,","&amp;$D31,$D31))</f>
        <v>,keisoku_bui</v>
      </c>
      <c r="AP31" s="22" t="str">
        <f t="shared" si="9"/>
        <v>,d.keisoku_bui</v>
      </c>
      <c r="AU31" s="22" t="str">
        <f t="shared" si="10"/>
        <v>,Null</v>
      </c>
    </row>
    <row r="32" spans="1:47" s="22" customFormat="1">
      <c r="A32" s="6"/>
      <c r="B32" s="14">
        <f t="shared" si="3"/>
        <v>19</v>
      </c>
      <c r="C32" s="15" t="s">
        <v>1372</v>
      </c>
      <c r="D32" s="15" t="s">
        <v>1373</v>
      </c>
      <c r="E32" s="17"/>
      <c r="F32" s="16" t="s">
        <v>183</v>
      </c>
      <c r="G32" s="17">
        <v>50</v>
      </c>
      <c r="H32" s="17" t="str">
        <f t="shared" si="4"/>
        <v>text</v>
      </c>
      <c r="I32" s="17">
        <f t="shared" si="5"/>
        <v>151</v>
      </c>
      <c r="J32" s="18"/>
      <c r="K32" s="21"/>
      <c r="L32" s="19"/>
      <c r="M32" s="20" t="s">
        <v>1374</v>
      </c>
      <c r="P32" s="6"/>
      <c r="Q32" s="6"/>
      <c r="R32" s="6"/>
      <c r="S32" s="6" t="str">
        <f t="shared" si="6"/>
        <v>,keisoku_position</v>
      </c>
      <c r="T32" s="6" t="str">
        <f t="shared" si="7"/>
        <v>TEXT</v>
      </c>
      <c r="U32" s="6" t="str">
        <f t="shared" si="8"/>
        <v/>
      </c>
      <c r="V32" s="6" t="str">
        <f t="shared" si="0"/>
        <v/>
      </c>
      <c r="W32" s="6" t="str">
        <f t="shared" si="1"/>
        <v>-- 計測時体位</v>
      </c>
      <c r="X32" s="6"/>
      <c r="AF32" s="42"/>
      <c r="AG32" s="42"/>
      <c r="AH32" s="44" t="s">
        <v>1494</v>
      </c>
      <c r="AK32" s="22" t="str">
        <f t="shared" si="2"/>
        <v>,keisoku_position</v>
      </c>
      <c r="AP32" s="22" t="str">
        <f t="shared" si="9"/>
        <v>,d.keisoku_position</v>
      </c>
      <c r="AU32" s="22" t="str">
        <f t="shared" si="10"/>
        <v>,Null</v>
      </c>
    </row>
    <row r="33" spans="1:47" s="22" customFormat="1" ht="30">
      <c r="A33" s="6"/>
      <c r="B33" s="14">
        <f>ROW()-13</f>
        <v>20</v>
      </c>
      <c r="C33" s="25" t="s">
        <v>1375</v>
      </c>
      <c r="D33" s="25" t="s">
        <v>1376</v>
      </c>
      <c r="E33" s="16"/>
      <c r="F33" s="16" t="s">
        <v>183</v>
      </c>
      <c r="G33" s="16">
        <v>1000</v>
      </c>
      <c r="H33" s="17" t="str">
        <f t="shared" si="4"/>
        <v>text</v>
      </c>
      <c r="I33" s="17">
        <f t="shared" si="5"/>
        <v>3004</v>
      </c>
      <c r="J33" s="26"/>
      <c r="K33" s="27"/>
      <c r="L33" s="28"/>
      <c r="M33" s="29" t="s">
        <v>1377</v>
      </c>
      <c r="P33" s="6"/>
      <c r="Q33" s="6"/>
      <c r="R33" s="6"/>
      <c r="S33" s="6" t="str">
        <f t="shared" si="6"/>
        <v>,keisoku_method_comment</v>
      </c>
      <c r="T33" s="6" t="str">
        <f t="shared" si="7"/>
        <v>TEXT</v>
      </c>
      <c r="U33" s="6" t="str">
        <f t="shared" si="8"/>
        <v/>
      </c>
      <c r="V33" s="6" t="str">
        <f t="shared" si="0"/>
        <v/>
      </c>
      <c r="W33" s="6" t="str">
        <f t="shared" si="1"/>
        <v>-- 計測方法コメント</v>
      </c>
      <c r="X33" s="6"/>
      <c r="AF33" s="42"/>
      <c r="AG33" s="42"/>
      <c r="AH33" s="44" t="s">
        <v>1494</v>
      </c>
      <c r="AK33" s="22" t="str">
        <f>IF(CHOOSE(MATCH(AK$11,$AF$11:$AH$11,0),$AF33,$AG33,$AH33)="〇",IF($B33&lt;&gt;1,",Null","Null"),IF($B33&lt;&gt;1,","&amp;$D33,$D33))</f>
        <v>,keisoku_method_comment</v>
      </c>
      <c r="AP33" s="22" t="str">
        <f t="shared" si="9"/>
        <v>,d.keisoku_method_comment</v>
      </c>
      <c r="AU33" s="22" t="str">
        <f t="shared" si="10"/>
        <v>,Null</v>
      </c>
    </row>
    <row r="34" spans="1:47" s="22" customFormat="1" ht="18.75" customHeight="1" thickBot="1">
      <c r="A34" s="6"/>
      <c r="B34" s="30">
        <f>ROW()-13</f>
        <v>21</v>
      </c>
      <c r="C34" s="31" t="s">
        <v>1378</v>
      </c>
      <c r="D34" s="31" t="s">
        <v>1379</v>
      </c>
      <c r="E34" s="23"/>
      <c r="F34" s="23" t="s">
        <v>183</v>
      </c>
      <c r="G34" s="23">
        <v>1000</v>
      </c>
      <c r="H34" s="23" t="str">
        <f t="shared" si="4"/>
        <v>text</v>
      </c>
      <c r="I34" s="23">
        <f t="shared" si="5"/>
        <v>3004</v>
      </c>
      <c r="J34" s="32"/>
      <c r="K34" s="33"/>
      <c r="L34" s="34"/>
      <c r="M34" s="35" t="s">
        <v>1380</v>
      </c>
      <c r="P34" s="6"/>
      <c r="Q34" s="6"/>
      <c r="R34" s="6"/>
      <c r="S34" s="6" t="str">
        <f t="shared" si="6"/>
        <v>,kiroku_comment</v>
      </c>
      <c r="T34" s="6" t="str">
        <f t="shared" si="7"/>
        <v>TEXT</v>
      </c>
      <c r="U34" s="6" t="str">
        <f t="shared" si="8"/>
        <v/>
      </c>
      <c r="V34" s="6" t="str">
        <f t="shared" si="0"/>
        <v/>
      </c>
      <c r="W34" s="6" t="str">
        <f t="shared" si="1"/>
        <v>-- 記録コメント</v>
      </c>
      <c r="X34" s="6"/>
      <c r="AF34" s="42"/>
      <c r="AG34" s="42"/>
      <c r="AH34" s="44" t="s">
        <v>1494</v>
      </c>
      <c r="AK34" s="22" t="str">
        <f t="shared" ref="AK34" si="22">IF(CHOOSE(MATCH(AK$11,$AF$11:$AH$11,0),$AF34,$AG34,$AH34)="〇",IF($B34&lt;&gt;1,",Null","Null"),IF($B34&lt;&gt;1,","&amp;$D34,$D34))</f>
        <v>,kiroku_comment</v>
      </c>
      <c r="AP34" s="22" t="str">
        <f t="shared" si="9"/>
        <v>,d.kiroku_comment</v>
      </c>
      <c r="AU34" s="22" t="str">
        <f t="shared" si="10"/>
        <v>,Null</v>
      </c>
    </row>
    <row r="35" spans="1:47">
      <c r="P35" s="22"/>
      <c r="R35" s="6" t="s">
        <v>175</v>
      </c>
      <c r="Y35" s="22"/>
      <c r="Z35" s="22"/>
      <c r="AA35" s="22"/>
      <c r="AB35" s="22"/>
      <c r="AJ35" s="6" t="s">
        <v>476</v>
      </c>
      <c r="AO35" s="6" t="s">
        <v>476</v>
      </c>
      <c r="AT35" s="6" t="s">
        <v>476</v>
      </c>
    </row>
    <row r="36" spans="1:47">
      <c r="A36" s="22"/>
      <c r="P36" s="22"/>
      <c r="Y36" s="22"/>
      <c r="Z36" s="22"/>
      <c r="AA36" s="22"/>
      <c r="AB36" s="22"/>
      <c r="AK36" s="6" t="str">
        <f>AK$11&amp;"."&amp;SUBSTITUTE($D$8,"merge","dwh")</f>
        <v>milscm2.dwh_mml_fs_vitalsign</v>
      </c>
      <c r="AP36" s="6" t="str">
        <f>"(select * from "&amp;$AP$11&amp;"."&amp;SUBSTITUTE($D$8,"merge","dwh")&amp;" where facility_id = '%(facility_id)s') d "</f>
        <v xml:space="preserve">(select * from milscm22.dwh_mml_fs_vitalsign where facility_id = '%(facility_id)s') d </v>
      </c>
      <c r="AU36" s="6" t="str">
        <f>"(select * from "&amp;$AU$11&amp;"."&amp;SUBSTITUTE($D$8,"merge","dwh")&amp;" where facility_id = '%(facility_id)s') d "</f>
        <v xml:space="preserve">(select * from milscm12.dwh_mml_fs_vitalsign where facility_id = '%(facility_id)s') d </v>
      </c>
    </row>
    <row r="37" spans="1:47">
      <c r="A37" s="22"/>
      <c r="P37" s="22"/>
      <c r="Y37" s="22"/>
      <c r="Z37" s="22"/>
      <c r="AA37" s="22"/>
      <c r="AB37" s="22"/>
      <c r="AJ37" s="6" t="s">
        <v>2006</v>
      </c>
      <c r="AO37" s="6" t="s">
        <v>2006</v>
      </c>
      <c r="AT37" s="6" t="s">
        <v>2006</v>
      </c>
    </row>
    <row r="38" spans="1:47">
      <c r="A38" s="22"/>
      <c r="P38" s="22"/>
      <c r="Y38" s="22"/>
      <c r="Z38" s="22"/>
      <c r="AA38" s="22"/>
      <c r="AB38" s="22"/>
      <c r="AI38" s="6" t="s">
        <v>138</v>
      </c>
      <c r="AK38" s="6" t="str">
        <f>$AI38&amp;" = '%(facility_id)s'"</f>
        <v>facility_id = '%(facility_id)s'</v>
      </c>
      <c r="AP38" s="6" t="str">
        <f>"not exists ( select 1 from (select * from "&amp;"milscm4."&amp;$D$8&amp;" where facility_id = '%(facility_id)s') m where"</f>
        <v>not exists ( select 1 from (select * from milscm4.merge_mml_fs_vitalsign where facility_id = '%(facility_id)s') m where</v>
      </c>
      <c r="AU38" s="6" t="str">
        <f>"not exists ( select 1 from (select * from "&amp;"milscm4."&amp;$D$8&amp;" where facility_id = '%(facility_id)s') m where"</f>
        <v>not exists ( select 1 from (select * from milscm4.merge_mml_fs_vitalsign where facility_id = '%(facility_id)s') m where</v>
      </c>
    </row>
    <row r="39" spans="1:47">
      <c r="A39" s="22"/>
      <c r="P39" s="22"/>
      <c r="Y39" s="22"/>
      <c r="Z39" s="22"/>
      <c r="AA39" s="22"/>
      <c r="AB39" s="22"/>
      <c r="AJ39" s="6" t="s">
        <v>2007</v>
      </c>
      <c r="AN39" s="6" t="s">
        <v>138</v>
      </c>
      <c r="AP39" s="6" t="str">
        <f>"d."&amp;$AN39&amp;"=m."&amp;$AN39</f>
        <v>d.facility_id=m.facility_id</v>
      </c>
      <c r="AU39" s="6" t="str">
        <f>"d."&amp;$AN39&amp;"=m."&amp;$AN39</f>
        <v>d.facility_id=m.facility_id</v>
      </c>
    </row>
    <row r="40" spans="1:47">
      <c r="P40" s="22"/>
      <c r="Y40" s="22"/>
      <c r="Z40" s="22"/>
      <c r="AA40" s="22"/>
      <c r="AB40" s="22"/>
      <c r="AN40" s="6" t="s">
        <v>1139</v>
      </c>
      <c r="AP40" s="6" t="str">
        <f t="shared" ref="AP40" si="23">"and d."&amp;$AN40&amp;"=m."&amp;$AN40</f>
        <v>and d.uid=m.uid</v>
      </c>
      <c r="AU40" s="6" t="str">
        <f t="shared" ref="AU40" si="24">"and d."&amp;$AN40&amp;"=m."&amp;$AN40</f>
        <v>and d.uid=m.uid</v>
      </c>
    </row>
    <row r="41" spans="1:47">
      <c r="P41" s="22"/>
      <c r="Y41" s="22"/>
      <c r="Z41" s="22"/>
      <c r="AA41" s="22"/>
      <c r="AB41" s="22"/>
      <c r="AO41" s="6" t="s">
        <v>2022</v>
      </c>
      <c r="AT41" s="6" t="s">
        <v>2022</v>
      </c>
    </row>
    <row r="42" spans="1:47">
      <c r="P42" s="22"/>
      <c r="Y42" s="22"/>
      <c r="Z42" s="22"/>
      <c r="AA42" s="22"/>
      <c r="AB42" s="22"/>
    </row>
    <row r="43" spans="1:47">
      <c r="P43" s="22"/>
      <c r="Y43" s="22"/>
      <c r="Z43" s="22"/>
      <c r="AA43" s="22"/>
      <c r="AB43" s="22"/>
    </row>
    <row r="44" spans="1:47">
      <c r="P44" s="22"/>
      <c r="Y44" s="22"/>
      <c r="Z44" s="22"/>
      <c r="AA44" s="22"/>
      <c r="AB44" s="22"/>
    </row>
    <row r="45" spans="1:47">
      <c r="P45" s="22"/>
      <c r="Y45" s="22"/>
      <c r="Z45" s="22"/>
      <c r="AA45" s="22"/>
      <c r="AB45" s="22"/>
    </row>
    <row r="46" spans="1:47">
      <c r="P46" s="22"/>
      <c r="Y46" s="22"/>
      <c r="Z46" s="22"/>
      <c r="AA46" s="22"/>
      <c r="AB46" s="22"/>
    </row>
    <row r="47" spans="1:47">
      <c r="P47" s="22"/>
      <c r="Y47" s="22"/>
      <c r="Z47" s="22"/>
      <c r="AA47" s="22"/>
      <c r="AB47"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U41"/>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milscm4.merge_mml_fs_item</v>
      </c>
    </row>
    <row r="3" spans="1:47" ht="18" thickBot="1">
      <c r="B3" s="9"/>
      <c r="C3" s="9"/>
      <c r="D3" s="9"/>
      <c r="E3" s="9"/>
      <c r="F3" s="9"/>
      <c r="G3" s="9"/>
      <c r="H3" s="9"/>
      <c r="I3" s="9"/>
      <c r="J3" s="9"/>
      <c r="K3" s="9"/>
      <c r="L3" s="9"/>
      <c r="M3" s="10"/>
      <c r="N3" s="9"/>
      <c r="Q3" s="6" t="str">
        <f>"ADD CONSTRAINT "&amp;D$8&amp;"_pkey"</f>
        <v>ADD CONSTRAINT merge_mml_fs_item_pkey</v>
      </c>
    </row>
    <row r="4" spans="1:47">
      <c r="B4" s="177" t="s">
        <v>133</v>
      </c>
      <c r="C4" s="178"/>
      <c r="D4" s="179" t="str">
        <f>VLOOKUP(D7,エンティティ一覧!A1:'エンティティ一覧'!AQ10060,13,FALSE)</f>
        <v>ENT_C4_41</v>
      </c>
      <c r="E4" s="180"/>
      <c r="F4" s="180"/>
      <c r="G4" s="180"/>
      <c r="H4" s="180"/>
      <c r="I4" s="180"/>
      <c r="J4" s="180"/>
      <c r="K4" s="180"/>
      <c r="L4" s="180"/>
      <c r="M4" s="181"/>
      <c r="R4" s="6" t="s">
        <v>176</v>
      </c>
    </row>
    <row r="5" spans="1:47">
      <c r="B5" s="161" t="s">
        <v>112</v>
      </c>
      <c r="C5" s="162"/>
      <c r="D5" s="163" t="str">
        <f>VLOOKUP(D7,エンティティ一覧!A1:'エンティティ一覧'!AQ10060,2,FALSE)</f>
        <v>SA_C4</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結合テーブル_MML</v>
      </c>
      <c r="E6" s="164"/>
      <c r="F6" s="164"/>
      <c r="G6" s="164"/>
      <c r="H6" s="164"/>
      <c r="I6" s="164"/>
      <c r="J6" s="164"/>
      <c r="K6" s="164"/>
      <c r="L6" s="164"/>
      <c r="M6" s="165"/>
      <c r="T6" s="6" t="s">
        <v>1215</v>
      </c>
    </row>
    <row r="7" spans="1:47">
      <c r="B7" s="161" t="s">
        <v>114</v>
      </c>
      <c r="C7" s="162"/>
      <c r="D7" s="163" t="s">
        <v>1405</v>
      </c>
      <c r="E7" s="164"/>
      <c r="F7" s="164"/>
      <c r="G7" s="164"/>
      <c r="H7" s="164"/>
      <c r="I7" s="164"/>
      <c r="J7" s="164"/>
      <c r="K7" s="164"/>
      <c r="L7" s="164"/>
      <c r="M7" s="165"/>
      <c r="T7" s="6" t="s">
        <v>1408</v>
      </c>
    </row>
    <row r="8" spans="1:47">
      <c r="B8" s="161" t="s">
        <v>115</v>
      </c>
      <c r="C8" s="162"/>
      <c r="D8" s="163" t="s">
        <v>1406</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二次利用DBの体温表モジュール_記録項目テーブルについて、バックアップスキーマを含めて結合する。</v>
      </c>
      <c r="E9" s="169"/>
      <c r="F9" s="169"/>
      <c r="G9" s="169"/>
      <c r="H9" s="169"/>
      <c r="I9" s="169"/>
      <c r="J9" s="169"/>
      <c r="K9" s="169"/>
      <c r="L9" s="169"/>
      <c r="M9" s="170"/>
      <c r="P9" s="6" t="str">
        <f>"ALTER TABLE milscm4."&amp;D$8&amp;" OWNER TO pgappl11;"</f>
        <v>ALTER TABLE milscm4.merge_mml_fs_item OWNER TO pgappl11;</v>
      </c>
    </row>
    <row r="10" spans="1:47">
      <c r="B10" s="11"/>
      <c r="C10" s="11"/>
      <c r="D10" s="9"/>
      <c r="E10" s="9"/>
      <c r="F10" s="9"/>
      <c r="G10" s="9"/>
      <c r="H10" s="9"/>
      <c r="I10" s="9"/>
      <c r="J10" s="9"/>
      <c r="K10" s="9"/>
      <c r="L10" s="9"/>
      <c r="M10" s="10"/>
      <c r="N10" s="9"/>
      <c r="P10" s="6" t="str">
        <f>"GRANT ALL ON TABLE milscm4."&amp;D$8&amp;" TO pgappl11;"</f>
        <v>GRANT ALL ON TABLE milscm4.merge_mml_fs_item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milscm4.merge_mml_fs_item</v>
      </c>
      <c r="AF12" s="156" t="s">
        <v>480</v>
      </c>
      <c r="AG12" s="156"/>
      <c r="AH12" s="156"/>
      <c r="AJ12" s="6" t="str">
        <f>"INSERT INTO milscm4."&amp;$D$8</f>
        <v>INSERT INTO milscm4.merge_mml_fs_item</v>
      </c>
      <c r="AO12" s="6" t="str">
        <f>"INSERT INTO milscm4."&amp;$D$8</f>
        <v>INSERT INTO milscm4.merge_mml_fs_item</v>
      </c>
      <c r="AT12" s="6" t="str">
        <f>"INSERT INTO milscm4."&amp;$D$8</f>
        <v>INSERT INTO milscm4.merge_mml_fs_item</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27" si="0">IF(L14="○","NOT NULL","")</f>
        <v>NOT NULL</v>
      </c>
      <c r="W14" s="6" t="str">
        <f t="shared" ref="W14:W27" si="1">"-- "&amp;C14</f>
        <v>-- 取込年月</v>
      </c>
      <c r="X14" s="6"/>
      <c r="AF14" s="42"/>
      <c r="AG14" s="42"/>
      <c r="AH14" s="42"/>
      <c r="AK14" s="22" t="str">
        <f t="shared" ref="AK14:AK24"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26" si="3">ROW()-13</f>
        <v>2</v>
      </c>
      <c r="C15" s="15" t="s">
        <v>162</v>
      </c>
      <c r="D15" s="15" t="s">
        <v>136</v>
      </c>
      <c r="E15" s="17"/>
      <c r="F15" s="16" t="s">
        <v>129</v>
      </c>
      <c r="G15" s="17">
        <v>10</v>
      </c>
      <c r="H15" s="17" t="str">
        <f t="shared" ref="H15:H27" si="4">IF(F15="フラグ","boolean",IF(F15="文字列","text",IF(F15="整数","integer",IF(F15="実数","numeric",""))))</f>
        <v>integer</v>
      </c>
      <c r="I15" s="17">
        <f t="shared" ref="I15:I27" si="5">IF(H15="boolean",1,IF(H15="text",IF(G15&lt;=126,1+(G15*3),4+(G15*3)),IF(H15="integer",4,IF(H15="numeric",3+CEILING(G15/4*2,2),0))))</f>
        <v>4</v>
      </c>
      <c r="J15" s="18"/>
      <c r="K15" s="21"/>
      <c r="L15" s="19"/>
      <c r="M15" s="20" t="s">
        <v>1127</v>
      </c>
      <c r="P15" s="6"/>
      <c r="Q15" s="6"/>
      <c r="R15" s="6"/>
      <c r="S15" s="6" t="str">
        <f t="shared" ref="S15:S27" si="6">IF(B15&lt;&gt;1,","&amp;D15,D15)</f>
        <v>,mil_karute_id</v>
      </c>
      <c r="T15" s="6" t="str">
        <f t="shared" ref="T15:T27" si="7">UPPER(H15)</f>
        <v>INTEGER</v>
      </c>
      <c r="U15" s="6" t="str">
        <f t="shared" ref="U15:U27" si="8">IF(K15&lt;&gt;"","default "&amp;IF(H15="text","'"&amp;K15&amp;"'",K15),"")</f>
        <v/>
      </c>
      <c r="V15" s="6" t="str">
        <f t="shared" si="0"/>
        <v/>
      </c>
      <c r="W15" s="6" t="str">
        <f t="shared" si="1"/>
        <v>-- 千年カルテID</v>
      </c>
      <c r="X15" s="6"/>
      <c r="AF15" s="42"/>
      <c r="AG15" s="42"/>
      <c r="AH15" s="42"/>
      <c r="AK15" s="22" t="str">
        <f t="shared" si="2"/>
        <v>,mil_karute_id</v>
      </c>
      <c r="AP15" s="22" t="str">
        <f t="shared" ref="AP15:AP27" si="9">IF(CHOOSE(MATCH(AP$11,$AF$11:$AH$11,0),$AF15,$AG15,$AH15)="〇",IF($B15&lt;&gt;1,",Null","Null"),IF($B15&lt;&gt;1,","&amp;"d."&amp;$D15,"d."&amp;$D15))</f>
        <v>,d.mil_karute_id</v>
      </c>
      <c r="AU15" s="22" t="str">
        <f t="shared" ref="AU15:AU27" si="10">IF(CHOOSE(MATCH(AU$11,$AF$11:$AH$11,0),$AF15,$AG15,$AH15)="〇",IF($B15&lt;&gt;1,",Null","Null"),IF($B15&lt;&gt;1,","&amp;"d."&amp;$D15,"d."&amp;$D15))</f>
        <v>,d.mil_karute_id</v>
      </c>
    </row>
    <row r="16" spans="1:47" s="22" customFormat="1" ht="87">
      <c r="A16" s="6"/>
      <c r="B16" s="14">
        <f t="shared" si="3"/>
        <v>3</v>
      </c>
      <c r="C16" s="25" t="s">
        <v>161</v>
      </c>
      <c r="D16" s="25" t="s">
        <v>138</v>
      </c>
      <c r="E16" s="16" t="s">
        <v>137</v>
      </c>
      <c r="F16" s="16" t="s">
        <v>183</v>
      </c>
      <c r="G16" s="16">
        <v>9</v>
      </c>
      <c r="H16" s="17" t="str">
        <f t="shared" si="4"/>
        <v>text</v>
      </c>
      <c r="I16" s="17">
        <f t="shared" si="5"/>
        <v>28</v>
      </c>
      <c r="J16" s="26"/>
      <c r="K16" s="27"/>
      <c r="L16" s="28" t="s">
        <v>137</v>
      </c>
      <c r="M16" s="29" t="s">
        <v>1128</v>
      </c>
      <c r="P16" s="6"/>
      <c r="Q16" s="6"/>
      <c r="R16" s="6"/>
      <c r="S16" s="6" t="str">
        <f t="shared" si="6"/>
        <v>,facility_id</v>
      </c>
      <c r="T16" s="6" t="str">
        <f t="shared" si="7"/>
        <v>TEXT</v>
      </c>
      <c r="U16" s="6" t="str">
        <f t="shared" si="8"/>
        <v/>
      </c>
      <c r="V16" s="6" t="str">
        <f t="shared" si="0"/>
        <v>NOT NULL</v>
      </c>
      <c r="W16" s="6" t="str">
        <f t="shared" si="1"/>
        <v>-- 施設ID</v>
      </c>
      <c r="X16" s="6"/>
      <c r="AF16" s="42"/>
      <c r="AG16" s="42"/>
      <c r="AH16" s="42"/>
      <c r="AK16" s="22" t="str">
        <f t="shared" si="2"/>
        <v>,facility_id</v>
      </c>
      <c r="AP16" s="22" t="str">
        <f t="shared" si="9"/>
        <v>,d.facility_id</v>
      </c>
      <c r="AU16" s="22" t="str">
        <f t="shared" si="10"/>
        <v>,d.facility_id</v>
      </c>
    </row>
    <row r="17" spans="1:47" s="22" customFormat="1" ht="69.599999999999994">
      <c r="A17" s="6"/>
      <c r="B17" s="14">
        <f t="shared" si="3"/>
        <v>4</v>
      </c>
      <c r="C17" s="15" t="s">
        <v>1129</v>
      </c>
      <c r="D17" s="15" t="s">
        <v>1130</v>
      </c>
      <c r="E17" s="17"/>
      <c r="F17" s="16" t="s">
        <v>183</v>
      </c>
      <c r="G17" s="17">
        <v>8</v>
      </c>
      <c r="H17" s="17" t="str">
        <f t="shared" si="4"/>
        <v>text</v>
      </c>
      <c r="I17" s="17">
        <f t="shared" si="5"/>
        <v>25</v>
      </c>
      <c r="J17" s="18"/>
      <c r="K17" s="21"/>
      <c r="L17" s="19" t="s">
        <v>137</v>
      </c>
      <c r="M17" s="20" t="s">
        <v>1187</v>
      </c>
      <c r="P17" s="6"/>
      <c r="Q17" s="6"/>
      <c r="R17" s="6"/>
      <c r="S17" s="6" t="str">
        <f t="shared" si="6"/>
        <v>,shinryo_ymd</v>
      </c>
      <c r="T17" s="6" t="str">
        <f t="shared" si="7"/>
        <v>TEXT</v>
      </c>
      <c r="U17" s="6" t="str">
        <f t="shared" si="8"/>
        <v/>
      </c>
      <c r="V17" s="6" t="str">
        <f t="shared" si="0"/>
        <v>NOT NULL</v>
      </c>
      <c r="W17" s="6" t="str">
        <f t="shared" si="1"/>
        <v>-- 診療年月日</v>
      </c>
      <c r="X17" s="6"/>
      <c r="AF17" s="42"/>
      <c r="AG17" s="42"/>
      <c r="AH17" s="42"/>
      <c r="AK17" s="22" t="str">
        <f t="shared" si="2"/>
        <v>,shinryo_ymd</v>
      </c>
      <c r="AP17" s="22" t="str">
        <f t="shared" si="9"/>
        <v>,d.shinryo_ymd</v>
      </c>
      <c r="AU17" s="22" t="str">
        <f t="shared" si="10"/>
        <v>,d.shinryo_ymd</v>
      </c>
    </row>
    <row r="18" spans="1:47" s="22" customFormat="1">
      <c r="A18" s="6"/>
      <c r="B18" s="14">
        <f>ROW()-13</f>
        <v>5</v>
      </c>
      <c r="C18" s="25" t="s">
        <v>418</v>
      </c>
      <c r="D18" s="25" t="s">
        <v>160</v>
      </c>
      <c r="E18" s="16"/>
      <c r="F18" s="16" t="s">
        <v>183</v>
      </c>
      <c r="G18" s="16">
        <v>3</v>
      </c>
      <c r="H18" s="17" t="str">
        <f t="shared" si="4"/>
        <v>text</v>
      </c>
      <c r="I18" s="17">
        <f t="shared" si="5"/>
        <v>10</v>
      </c>
      <c r="J18" s="26"/>
      <c r="K18" s="27" t="s">
        <v>1133</v>
      </c>
      <c r="L18" s="28" t="s">
        <v>137</v>
      </c>
      <c r="M18" s="29" t="s">
        <v>1134</v>
      </c>
      <c r="P18" s="6"/>
      <c r="Q18" s="6"/>
      <c r="R18" s="6"/>
      <c r="S18" s="6" t="str">
        <f t="shared" si="6"/>
        <v>,data_type</v>
      </c>
      <c r="T18" s="6" t="str">
        <f t="shared" si="7"/>
        <v>TEXT</v>
      </c>
      <c r="U18" s="6" t="str">
        <f t="shared" si="8"/>
        <v>default 'MML'</v>
      </c>
      <c r="V18" s="6" t="str">
        <f t="shared" si="0"/>
        <v>NOT NULL</v>
      </c>
      <c r="W18" s="6" t="str">
        <f t="shared" si="1"/>
        <v>-- データ種別</v>
      </c>
      <c r="X18" s="6"/>
      <c r="AF18" s="42"/>
      <c r="AG18" s="42"/>
      <c r="AH18" s="42"/>
      <c r="AK18" s="22" t="str">
        <f>IF(CHOOSE(MATCH(AK$11,$AF$11:$AH$11,0),$AF18,$AG18,$AH18)="〇",IF($B18&lt;&gt;1,",Null","Null"),IF($B18&lt;&gt;1,","&amp;$D18,$D18))</f>
        <v>,data_type</v>
      </c>
      <c r="AP18" s="22" t="str">
        <f t="shared" si="9"/>
        <v>,d.data_type</v>
      </c>
      <c r="AU18" s="22" t="str">
        <f t="shared" si="10"/>
        <v>,d.data_type</v>
      </c>
    </row>
    <row r="19" spans="1:47" s="22" customFormat="1" ht="34.799999999999997">
      <c r="A19" s="6"/>
      <c r="B19" s="14">
        <f t="shared" si="3"/>
        <v>6</v>
      </c>
      <c r="C19" s="15" t="s">
        <v>1135</v>
      </c>
      <c r="D19" s="15" t="s">
        <v>1136</v>
      </c>
      <c r="E19" s="17" t="s">
        <v>137</v>
      </c>
      <c r="F19" s="16" t="s">
        <v>183</v>
      </c>
      <c r="G19" s="17">
        <v>20</v>
      </c>
      <c r="H19" s="17" t="str">
        <f t="shared" si="4"/>
        <v>text</v>
      </c>
      <c r="I19" s="17">
        <f t="shared" si="5"/>
        <v>61</v>
      </c>
      <c r="J19" s="18"/>
      <c r="K19" s="21"/>
      <c r="L19" s="19" t="s">
        <v>137</v>
      </c>
      <c r="M19" s="20" t="s">
        <v>1137</v>
      </c>
      <c r="P19" s="6"/>
      <c r="Q19" s="6"/>
      <c r="R19" s="6"/>
      <c r="S19" s="6" t="str">
        <f t="shared" si="6"/>
        <v>,master_id</v>
      </c>
      <c r="T19" s="6" t="str">
        <f t="shared" si="7"/>
        <v>TEXT</v>
      </c>
      <c r="U19" s="6" t="str">
        <f t="shared" si="8"/>
        <v/>
      </c>
      <c r="V19" s="6" t="str">
        <f t="shared" si="0"/>
        <v>NOT NULL</v>
      </c>
      <c r="W19" s="6" t="str">
        <f t="shared" si="1"/>
        <v>-- 患者ID</v>
      </c>
      <c r="X19" s="6"/>
      <c r="AF19" s="42"/>
      <c r="AG19" s="42"/>
      <c r="AH19" s="42"/>
      <c r="AK19" s="22" t="str">
        <f t="shared" ref="AK19:AK26" si="11">IF(CHOOSE(MATCH(AK$11,$AF$11:$AH$11,0),$AF19,$AG19,$AH19)="〇",IF($B19&lt;&gt;1,",Null","Null"),IF($B19&lt;&gt;1,","&amp;$D19,$D19))</f>
        <v>,master_id</v>
      </c>
      <c r="AP19" s="22" t="str">
        <f t="shared" si="9"/>
        <v>,d.master_id</v>
      </c>
      <c r="AU19" s="22" t="str">
        <f t="shared" si="10"/>
        <v>,d.master_id</v>
      </c>
    </row>
    <row r="20" spans="1:47" s="22" customFormat="1" ht="34.799999999999997">
      <c r="A20" s="6"/>
      <c r="B20" s="14">
        <f t="shared" si="3"/>
        <v>7</v>
      </c>
      <c r="C20" s="25" t="s">
        <v>1138</v>
      </c>
      <c r="D20" s="25" t="s">
        <v>1139</v>
      </c>
      <c r="E20" s="16" t="s">
        <v>137</v>
      </c>
      <c r="F20" s="16" t="s">
        <v>183</v>
      </c>
      <c r="G20" s="16">
        <v>50</v>
      </c>
      <c r="H20" s="17" t="str">
        <f t="shared" si="4"/>
        <v>text</v>
      </c>
      <c r="I20" s="17">
        <f t="shared" si="5"/>
        <v>151</v>
      </c>
      <c r="J20" s="26"/>
      <c r="K20" s="27"/>
      <c r="L20" s="28" t="s">
        <v>137</v>
      </c>
      <c r="M20" s="29" t="s">
        <v>1140</v>
      </c>
      <c r="P20" s="6"/>
      <c r="Q20" s="6"/>
      <c r="R20" s="6"/>
      <c r="S20" s="6" t="str">
        <f t="shared" si="6"/>
        <v>,uid</v>
      </c>
      <c r="T20" s="6" t="str">
        <f t="shared" si="7"/>
        <v>TEXT</v>
      </c>
      <c r="U20" s="6" t="str">
        <f t="shared" si="8"/>
        <v/>
      </c>
      <c r="V20" s="6" t="str">
        <f t="shared" si="0"/>
        <v>NOT NULL</v>
      </c>
      <c r="W20" s="6" t="str">
        <f t="shared" si="1"/>
        <v>-- 文書ユニークID</v>
      </c>
      <c r="X20" s="6"/>
      <c r="AF20" s="42"/>
      <c r="AG20" s="42"/>
      <c r="AH20" s="42"/>
      <c r="AK20" s="22" t="str">
        <f t="shared" si="11"/>
        <v>,uid</v>
      </c>
      <c r="AP20" s="22" t="str">
        <f t="shared" si="9"/>
        <v>,d.uid</v>
      </c>
      <c r="AU20" s="22" t="str">
        <f t="shared" si="10"/>
        <v>,d.uid</v>
      </c>
    </row>
    <row r="21" spans="1:47" s="22" customFormat="1">
      <c r="A21" s="6"/>
      <c r="B21" s="14">
        <f t="shared" si="3"/>
        <v>8</v>
      </c>
      <c r="C21" s="15" t="s">
        <v>1400</v>
      </c>
      <c r="D21" s="15" t="s">
        <v>1401</v>
      </c>
      <c r="E21" s="17" t="s">
        <v>137</v>
      </c>
      <c r="F21" s="16" t="s">
        <v>129</v>
      </c>
      <c r="G21" s="17">
        <v>10</v>
      </c>
      <c r="H21" s="17" t="str">
        <f t="shared" si="4"/>
        <v>integer</v>
      </c>
      <c r="I21" s="17">
        <f t="shared" si="5"/>
        <v>4</v>
      </c>
      <c r="J21" s="18"/>
      <c r="K21" s="21"/>
      <c r="L21" s="19" t="s">
        <v>137</v>
      </c>
      <c r="M21" s="20" t="s">
        <v>1402</v>
      </c>
      <c r="P21" s="6"/>
      <c r="Q21" s="6"/>
      <c r="R21" s="6"/>
      <c r="S21" s="6" t="str">
        <f t="shared" si="6"/>
        <v>,taionhyo_seq</v>
      </c>
      <c r="T21" s="6" t="str">
        <f t="shared" si="7"/>
        <v>INTEGER</v>
      </c>
      <c r="U21" s="6" t="str">
        <f t="shared" si="8"/>
        <v/>
      </c>
      <c r="V21" s="6" t="str">
        <f t="shared" si="0"/>
        <v>NOT NULL</v>
      </c>
      <c r="W21" s="6" t="str">
        <f t="shared" si="1"/>
        <v>-- 体温表SEQ</v>
      </c>
      <c r="X21" s="6"/>
      <c r="AF21" s="42"/>
      <c r="AG21" s="42"/>
      <c r="AH21" s="42"/>
      <c r="AK21" s="22" t="str">
        <f t="shared" si="11"/>
        <v>,taionhyo_seq</v>
      </c>
      <c r="AP21" s="22" t="str">
        <f t="shared" si="9"/>
        <v>,d.taionhyo_seq</v>
      </c>
      <c r="AU21" s="22" t="str">
        <f t="shared" si="10"/>
        <v>,d.taionhyo_seq</v>
      </c>
    </row>
    <row r="22" spans="1:47" s="22" customFormat="1">
      <c r="A22" s="6"/>
      <c r="B22" s="14">
        <f>ROW()-13</f>
        <v>9</v>
      </c>
      <c r="C22" s="25" t="s">
        <v>1345</v>
      </c>
      <c r="D22" s="25" t="s">
        <v>1346</v>
      </c>
      <c r="E22" s="16" t="s">
        <v>137</v>
      </c>
      <c r="F22" s="16" t="s">
        <v>129</v>
      </c>
      <c r="G22" s="16">
        <v>10</v>
      </c>
      <c r="H22" s="17" t="str">
        <f t="shared" si="4"/>
        <v>integer</v>
      </c>
      <c r="I22" s="17">
        <f t="shared" si="5"/>
        <v>4</v>
      </c>
      <c r="J22" s="26"/>
      <c r="K22" s="27"/>
      <c r="L22" s="28" t="s">
        <v>137</v>
      </c>
      <c r="M22" s="29" t="s">
        <v>1347</v>
      </c>
      <c r="P22" s="6"/>
      <c r="Q22" s="6"/>
      <c r="R22" s="6"/>
      <c r="S22" s="6" t="str">
        <f t="shared" si="6"/>
        <v>,vital_seq</v>
      </c>
      <c r="T22" s="6" t="str">
        <f t="shared" si="7"/>
        <v>INTEGER</v>
      </c>
      <c r="U22" s="6" t="str">
        <f t="shared" si="8"/>
        <v/>
      </c>
      <c r="V22" s="6" t="str">
        <f t="shared" si="0"/>
        <v>NOT NULL</v>
      </c>
      <c r="W22" s="6" t="str">
        <f t="shared" si="1"/>
        <v>-- バイタルSEQ</v>
      </c>
      <c r="X22" s="6"/>
      <c r="AF22" s="42"/>
      <c r="AG22" s="42"/>
      <c r="AH22" s="42"/>
      <c r="AK22" s="22" t="str">
        <f t="shared" si="11"/>
        <v>,vital_seq</v>
      </c>
      <c r="AP22" s="22" t="str">
        <f t="shared" si="9"/>
        <v>,d.vital_seq</v>
      </c>
      <c r="AU22" s="22" t="str">
        <f t="shared" si="10"/>
        <v>,d.vital_seq</v>
      </c>
    </row>
    <row r="23" spans="1:47" s="22" customFormat="1">
      <c r="A23" s="6"/>
      <c r="B23" s="14">
        <f t="shared" si="3"/>
        <v>10</v>
      </c>
      <c r="C23" s="15" t="s">
        <v>1407</v>
      </c>
      <c r="D23" s="15" t="s">
        <v>1385</v>
      </c>
      <c r="E23" s="17" t="s">
        <v>137</v>
      </c>
      <c r="F23" s="16" t="s">
        <v>129</v>
      </c>
      <c r="G23" s="17">
        <v>10</v>
      </c>
      <c r="H23" s="17" t="str">
        <f t="shared" si="4"/>
        <v>integer</v>
      </c>
      <c r="I23" s="17">
        <f t="shared" si="5"/>
        <v>4</v>
      </c>
      <c r="J23" s="18"/>
      <c r="K23" s="21"/>
      <c r="L23" s="19" t="s">
        <v>137</v>
      </c>
      <c r="M23" s="20"/>
      <c r="P23" s="6"/>
      <c r="Q23" s="6"/>
      <c r="R23" s="6"/>
      <c r="S23" s="6" t="str">
        <f t="shared" si="6"/>
        <v>,item_seq</v>
      </c>
      <c r="T23" s="6" t="str">
        <f t="shared" si="7"/>
        <v>INTEGER</v>
      </c>
      <c r="U23" s="6" t="str">
        <f t="shared" si="8"/>
        <v/>
      </c>
      <c r="V23" s="6" t="str">
        <f t="shared" si="0"/>
        <v>NOT NULL</v>
      </c>
      <c r="W23" s="6" t="str">
        <f t="shared" si="1"/>
        <v>-- 項目SEQ</v>
      </c>
      <c r="X23" s="6"/>
      <c r="AF23" s="42"/>
      <c r="AG23" s="42"/>
      <c r="AH23" s="42"/>
      <c r="AK23" s="22" t="str">
        <f t="shared" si="11"/>
        <v>,item_seq</v>
      </c>
      <c r="AP23" s="22" t="str">
        <f t="shared" si="9"/>
        <v>,d.item_seq</v>
      </c>
      <c r="AU23" s="22" t="str">
        <f t="shared" si="10"/>
        <v>,d.item_seq</v>
      </c>
    </row>
    <row r="24" spans="1:47" s="22" customFormat="1">
      <c r="A24" s="6"/>
      <c r="B24" s="14">
        <f t="shared" si="3"/>
        <v>11</v>
      </c>
      <c r="C24" s="15" t="s">
        <v>1313</v>
      </c>
      <c r="D24" s="15" t="s">
        <v>1314</v>
      </c>
      <c r="E24" s="17"/>
      <c r="F24" s="16" t="s">
        <v>183</v>
      </c>
      <c r="G24" s="17">
        <v>50</v>
      </c>
      <c r="H24" s="17" t="str">
        <f t="shared" si="4"/>
        <v>text</v>
      </c>
      <c r="I24" s="17">
        <f t="shared" si="5"/>
        <v>151</v>
      </c>
      <c r="J24" s="18"/>
      <c r="K24" s="21"/>
      <c r="L24" s="19"/>
      <c r="M24" s="20"/>
      <c r="P24" s="6"/>
      <c r="Q24" s="6"/>
      <c r="R24" s="6"/>
      <c r="S24" s="6" t="str">
        <f t="shared" si="6"/>
        <v>,item_name</v>
      </c>
      <c r="T24" s="6" t="str">
        <f t="shared" si="7"/>
        <v>TEXT</v>
      </c>
      <c r="U24" s="6" t="str">
        <f t="shared" si="8"/>
        <v/>
      </c>
      <c r="V24" s="6" t="str">
        <f t="shared" si="0"/>
        <v/>
      </c>
      <c r="W24" s="6" t="str">
        <f t="shared" si="1"/>
        <v>-- 項目名</v>
      </c>
      <c r="X24" s="6"/>
      <c r="AF24" s="42"/>
      <c r="AG24" s="42"/>
      <c r="AH24" s="42"/>
      <c r="AK24" s="22" t="str">
        <f t="shared" si="2"/>
        <v>,item_name</v>
      </c>
      <c r="AP24" s="22" t="str">
        <f t="shared" si="9"/>
        <v>,d.item_name</v>
      </c>
      <c r="AU24" s="22" t="str">
        <f t="shared" si="10"/>
        <v>,d.item_name</v>
      </c>
    </row>
    <row r="25" spans="1:47" s="22" customFormat="1" ht="30">
      <c r="A25" s="6"/>
      <c r="B25" s="14">
        <f>ROW()-13</f>
        <v>12</v>
      </c>
      <c r="C25" s="25" t="s">
        <v>1388</v>
      </c>
      <c r="D25" s="25" t="s">
        <v>1389</v>
      </c>
      <c r="E25" s="16"/>
      <c r="F25" s="16" t="s">
        <v>183</v>
      </c>
      <c r="G25" s="16">
        <v>100</v>
      </c>
      <c r="H25" s="17" t="str">
        <f t="shared" si="4"/>
        <v>text</v>
      </c>
      <c r="I25" s="17">
        <f t="shared" si="5"/>
        <v>301</v>
      </c>
      <c r="J25" s="26"/>
      <c r="K25" s="27"/>
      <c r="L25" s="28"/>
      <c r="M25" s="29"/>
      <c r="P25" s="6"/>
      <c r="Q25" s="6"/>
      <c r="R25" s="6"/>
      <c r="S25" s="6" t="str">
        <f t="shared" si="6"/>
        <v>,vital_sign_value</v>
      </c>
      <c r="T25" s="6" t="str">
        <f t="shared" si="7"/>
        <v>TEXT</v>
      </c>
      <c r="U25" s="6" t="str">
        <f t="shared" si="8"/>
        <v/>
      </c>
      <c r="V25" s="6" t="str">
        <f t="shared" si="0"/>
        <v/>
      </c>
      <c r="W25" s="6" t="str">
        <f t="shared" si="1"/>
        <v>-- 文字列で表記されるバイタルサインの値</v>
      </c>
      <c r="X25" s="6"/>
      <c r="AF25" s="42"/>
      <c r="AG25" s="42"/>
      <c r="AH25" s="42"/>
      <c r="AK25" s="22" t="str">
        <f>IF(CHOOSE(MATCH(AK$11,$AF$11:$AH$11,0),$AF25,$AG25,$AH25)="〇",IF($B25&lt;&gt;1,",Null","Null"),IF($B25&lt;&gt;1,","&amp;$D25,$D25))</f>
        <v>,vital_sign_value</v>
      </c>
      <c r="AP25" s="22" t="str">
        <f t="shared" si="9"/>
        <v>,d.vital_sign_value</v>
      </c>
      <c r="AU25" s="22" t="str">
        <f t="shared" si="10"/>
        <v>,d.vital_sign_value</v>
      </c>
    </row>
    <row r="26" spans="1:47" s="22" customFormat="1" ht="30">
      <c r="A26" s="6"/>
      <c r="B26" s="14">
        <f t="shared" si="3"/>
        <v>13</v>
      </c>
      <c r="C26" s="25" t="s">
        <v>1391</v>
      </c>
      <c r="D26" s="25" t="s">
        <v>1392</v>
      </c>
      <c r="E26" s="16"/>
      <c r="F26" s="16" t="s">
        <v>183</v>
      </c>
      <c r="G26" s="16">
        <v>10</v>
      </c>
      <c r="H26" s="17" t="str">
        <f t="shared" si="4"/>
        <v>text</v>
      </c>
      <c r="I26" s="17">
        <f t="shared" si="5"/>
        <v>31</v>
      </c>
      <c r="J26" s="26"/>
      <c r="K26" s="27"/>
      <c r="L26" s="28"/>
      <c r="M26" s="29"/>
      <c r="P26" s="6"/>
      <c r="Q26" s="6"/>
      <c r="R26" s="6"/>
      <c r="S26" s="6" t="str">
        <f t="shared" si="6"/>
        <v>,vital_sign_num_value</v>
      </c>
      <c r="T26" s="6" t="str">
        <f t="shared" si="7"/>
        <v>TEXT</v>
      </c>
      <c r="U26" s="6" t="str">
        <f t="shared" si="8"/>
        <v/>
      </c>
      <c r="V26" s="6" t="str">
        <f t="shared" si="0"/>
        <v/>
      </c>
      <c r="W26" s="6" t="str">
        <f t="shared" si="1"/>
        <v>-- 数値で表記されるバイタルサインの値</v>
      </c>
      <c r="X26" s="6"/>
      <c r="AF26" s="42"/>
      <c r="AG26" s="42"/>
      <c r="AH26" s="42"/>
      <c r="AK26" s="22" t="str">
        <f t="shared" si="11"/>
        <v>,vital_sign_num_value</v>
      </c>
      <c r="AP26" s="22" t="str">
        <f t="shared" si="9"/>
        <v>,d.vital_sign_num_value</v>
      </c>
      <c r="AU26" s="22" t="str">
        <f t="shared" si="10"/>
        <v>,d.vital_sign_num_value</v>
      </c>
    </row>
    <row r="27" spans="1:47" s="22" customFormat="1" ht="18.75" customHeight="1" thickBot="1">
      <c r="A27" s="6"/>
      <c r="B27" s="30">
        <f>ROW()-13</f>
        <v>14</v>
      </c>
      <c r="C27" s="31" t="s">
        <v>1394</v>
      </c>
      <c r="D27" s="31" t="s">
        <v>1395</v>
      </c>
      <c r="E27" s="23"/>
      <c r="F27" s="23" t="s">
        <v>183</v>
      </c>
      <c r="G27" s="23">
        <v>50</v>
      </c>
      <c r="H27" s="23" t="str">
        <f t="shared" si="4"/>
        <v>text</v>
      </c>
      <c r="I27" s="23">
        <f t="shared" si="5"/>
        <v>151</v>
      </c>
      <c r="J27" s="32"/>
      <c r="K27" s="33"/>
      <c r="L27" s="34"/>
      <c r="M27" s="35"/>
      <c r="P27" s="6"/>
      <c r="Q27" s="6"/>
      <c r="R27" s="6"/>
      <c r="S27" s="6" t="str">
        <f t="shared" si="6"/>
        <v>,vital_sign_unit</v>
      </c>
      <c r="T27" s="6" t="str">
        <f t="shared" si="7"/>
        <v>TEXT</v>
      </c>
      <c r="U27" s="6" t="str">
        <f t="shared" si="8"/>
        <v/>
      </c>
      <c r="V27" s="6" t="str">
        <f t="shared" si="0"/>
        <v/>
      </c>
      <c r="W27" s="6" t="str">
        <f t="shared" si="1"/>
        <v>-- バイタルサインの単位</v>
      </c>
      <c r="X27" s="6"/>
      <c r="AF27" s="42"/>
      <c r="AG27" s="42"/>
      <c r="AH27" s="42"/>
      <c r="AK27" s="22" t="str">
        <f t="shared" ref="AK27" si="12">IF(CHOOSE(MATCH(AK$11,$AF$11:$AH$11,0),$AF27,$AG27,$AH27)="〇",IF($B27&lt;&gt;1,",Null","Null"),IF($B27&lt;&gt;1,","&amp;$D27,$D27))</f>
        <v>,vital_sign_unit</v>
      </c>
      <c r="AP27" s="22" t="str">
        <f t="shared" si="9"/>
        <v>,d.vital_sign_unit</v>
      </c>
      <c r="AU27" s="22" t="str">
        <f t="shared" si="10"/>
        <v>,d.vital_sign_unit</v>
      </c>
    </row>
    <row r="28" spans="1:47">
      <c r="P28" s="22"/>
      <c r="R28" s="6" t="s">
        <v>175</v>
      </c>
      <c r="Y28" s="22"/>
      <c r="Z28" s="22"/>
      <c r="AA28" s="22"/>
      <c r="AB28" s="22"/>
      <c r="AJ28" s="6" t="s">
        <v>476</v>
      </c>
      <c r="AO28" s="6" t="s">
        <v>476</v>
      </c>
      <c r="AT28" s="6" t="s">
        <v>476</v>
      </c>
    </row>
    <row r="29" spans="1:47">
      <c r="A29" s="22"/>
      <c r="P29" s="22"/>
      <c r="Y29" s="22"/>
      <c r="Z29" s="22"/>
      <c r="AA29" s="22"/>
      <c r="AB29" s="22"/>
      <c r="AK29" s="6" t="str">
        <f>AK$11&amp;"."&amp;SUBSTITUTE($D$8,"merge","dwh")</f>
        <v>milscm2.dwh_mml_fs_item</v>
      </c>
      <c r="AP29" s="6" t="str">
        <f>"(select * from "&amp;$AP$11&amp;"."&amp;SUBSTITUTE($D$8,"merge","dwh")&amp;" where facility_id = '%(facility_id)s') d "</f>
        <v xml:space="preserve">(select * from milscm22.dwh_mml_fs_item where facility_id = '%(facility_id)s') d </v>
      </c>
      <c r="AU29" s="6" t="str">
        <f>"(select * from "&amp;$AU$11&amp;"."&amp;SUBSTITUTE($D$8,"merge","dwh")&amp;" where facility_id = '%(facility_id)s') d "</f>
        <v xml:space="preserve">(select * from milscm12.dwh_mml_fs_item where facility_id = '%(facility_id)s') d </v>
      </c>
    </row>
    <row r="30" spans="1:47">
      <c r="A30" s="22"/>
      <c r="P30" s="22"/>
      <c r="Y30" s="22"/>
      <c r="Z30" s="22"/>
      <c r="AA30" s="22"/>
      <c r="AB30" s="22"/>
      <c r="AJ30" s="6" t="s">
        <v>2006</v>
      </c>
      <c r="AO30" s="6" t="s">
        <v>2006</v>
      </c>
      <c r="AT30" s="6" t="s">
        <v>2006</v>
      </c>
    </row>
    <row r="31" spans="1:47">
      <c r="A31" s="22"/>
      <c r="P31" s="22"/>
      <c r="Y31" s="22"/>
      <c r="Z31" s="22"/>
      <c r="AA31" s="22"/>
      <c r="AB31" s="22"/>
      <c r="AI31" s="6" t="s">
        <v>138</v>
      </c>
      <c r="AK31" s="6" t="str">
        <f>$AI31&amp;" = '%(facility_id)s'"</f>
        <v>facility_id = '%(facility_id)s'</v>
      </c>
      <c r="AP31" s="6" t="str">
        <f>"not exists ( select 1 from (select * from "&amp;"milscm4."&amp;$D$8&amp;" where facility_id = '%(facility_id)s') m where"</f>
        <v>not exists ( select 1 from (select * from milscm4.merge_mml_fs_item where facility_id = '%(facility_id)s') m where</v>
      </c>
      <c r="AU31" s="6" t="str">
        <f>"not exists ( select 1 from (select * from "&amp;"milscm4."&amp;$D$8&amp;" where facility_id = '%(facility_id)s') m where"</f>
        <v>not exists ( select 1 from (select * from milscm4.merge_mml_fs_item where facility_id = '%(facility_id)s') m where</v>
      </c>
    </row>
    <row r="32" spans="1:47">
      <c r="A32" s="22"/>
      <c r="P32" s="22"/>
      <c r="Y32" s="22"/>
      <c r="Z32" s="22"/>
      <c r="AA32" s="22"/>
      <c r="AB32" s="22"/>
      <c r="AJ32" s="6" t="s">
        <v>2007</v>
      </c>
      <c r="AN32" s="6" t="s">
        <v>138</v>
      </c>
      <c r="AP32" s="6" t="str">
        <f>"d."&amp;$AN32&amp;"=m."&amp;$AN32</f>
        <v>d.facility_id=m.facility_id</v>
      </c>
      <c r="AU32" s="6" t="str">
        <f>"d."&amp;$AN32&amp;"=m."&amp;$AN32</f>
        <v>d.facility_id=m.facility_id</v>
      </c>
    </row>
    <row r="33" spans="16:47">
      <c r="P33" s="22"/>
      <c r="Y33" s="22"/>
      <c r="Z33" s="22"/>
      <c r="AA33" s="22"/>
      <c r="AB33" s="22"/>
      <c r="AN33" s="6" t="s">
        <v>1139</v>
      </c>
      <c r="AP33" s="6" t="str">
        <f t="shared" ref="AP33" si="13">"and d."&amp;$AN33&amp;"=m."&amp;$AN33</f>
        <v>and d.uid=m.uid</v>
      </c>
      <c r="AU33" s="6" t="str">
        <f t="shared" ref="AU33" si="14">"and d."&amp;$AN33&amp;"=m."&amp;$AN33</f>
        <v>and d.uid=m.uid</v>
      </c>
    </row>
    <row r="34" spans="16:47">
      <c r="P34" s="22"/>
      <c r="Y34" s="22"/>
      <c r="Z34" s="22"/>
      <c r="AA34" s="22"/>
      <c r="AB34" s="22"/>
      <c r="AO34" s="6" t="s">
        <v>2022</v>
      </c>
      <c r="AT34" s="6" t="s">
        <v>2022</v>
      </c>
    </row>
    <row r="35" spans="16:47">
      <c r="P35" s="22"/>
      <c r="Y35" s="22"/>
      <c r="Z35" s="22"/>
      <c r="AA35" s="22"/>
      <c r="AB35" s="22"/>
    </row>
    <row r="36" spans="16:47">
      <c r="P36" s="22"/>
      <c r="Y36" s="22"/>
      <c r="Z36" s="22"/>
      <c r="AA36" s="22"/>
      <c r="AB36" s="22"/>
    </row>
    <row r="37" spans="16:47">
      <c r="P37" s="22"/>
      <c r="Y37" s="22"/>
      <c r="Z37" s="22"/>
      <c r="AA37" s="22"/>
      <c r="AB37" s="22"/>
    </row>
    <row r="38" spans="16:47">
      <c r="P38" s="22"/>
      <c r="Y38" s="22"/>
      <c r="Z38" s="22"/>
      <c r="AA38" s="22"/>
      <c r="AB38" s="22"/>
    </row>
    <row r="39" spans="16:47">
      <c r="P39" s="22"/>
      <c r="Y39" s="22"/>
      <c r="Z39" s="22"/>
      <c r="AA39" s="22"/>
      <c r="AB39" s="22"/>
    </row>
    <row r="40" spans="16:47">
      <c r="P40" s="22"/>
      <c r="Y40" s="22"/>
      <c r="Z40" s="22"/>
      <c r="AA40" s="22"/>
      <c r="AB40" s="22"/>
    </row>
    <row r="41" spans="16:47">
      <c r="P41" s="22"/>
      <c r="Y41" s="22"/>
      <c r="Z41" s="22"/>
      <c r="AA41" s="22"/>
      <c r="AB41"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U56"/>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milscm4.merge_dpc_efn</v>
      </c>
    </row>
    <row r="3" spans="1:47" ht="18" thickBot="1">
      <c r="B3" s="9"/>
      <c r="C3" s="9"/>
      <c r="D3" s="9"/>
      <c r="E3" s="9"/>
      <c r="F3" s="9"/>
      <c r="G3" s="9"/>
      <c r="H3" s="9"/>
      <c r="I3" s="9"/>
      <c r="J3" s="9"/>
      <c r="K3" s="9"/>
      <c r="L3" s="9"/>
      <c r="M3" s="10"/>
      <c r="N3" s="9"/>
      <c r="Q3" s="6" t="str">
        <f>"ADD CONSTRAINT "&amp;D$8&amp;"_pkey"</f>
        <v>ADD CONSTRAINT merge_dpc_efn_pkey</v>
      </c>
    </row>
    <row r="4" spans="1:47">
      <c r="B4" s="177" t="s">
        <v>133</v>
      </c>
      <c r="C4" s="178"/>
      <c r="D4" s="179" t="str">
        <f>VLOOKUP(D7,エンティティ一覧!A1:'エンティティ一覧'!AQ10060,13,FALSE)</f>
        <v>ENT_C1_02</v>
      </c>
      <c r="E4" s="180"/>
      <c r="F4" s="180"/>
      <c r="G4" s="180"/>
      <c r="H4" s="180"/>
      <c r="I4" s="180"/>
      <c r="J4" s="180"/>
      <c r="K4" s="180"/>
      <c r="L4" s="180"/>
      <c r="M4" s="181"/>
      <c r="R4" s="6" t="s">
        <v>176</v>
      </c>
    </row>
    <row r="5" spans="1:47">
      <c r="B5" s="161" t="s">
        <v>112</v>
      </c>
      <c r="C5" s="162"/>
      <c r="D5" s="163" t="str">
        <f>VLOOKUP(D7,エンティティ一覧!A1:'エンティティ一覧'!AQ10060,2,FALSE)</f>
        <v>SA_C1</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v>
      </c>
      <c r="E6" s="164"/>
      <c r="F6" s="164"/>
      <c r="G6" s="164"/>
      <c r="H6" s="164"/>
      <c r="I6" s="164"/>
      <c r="J6" s="164"/>
      <c r="K6" s="164"/>
      <c r="L6" s="164"/>
      <c r="M6" s="165"/>
      <c r="T6" s="6" t="s">
        <v>525</v>
      </c>
    </row>
    <row r="7" spans="1:47">
      <c r="B7" s="161" t="s">
        <v>114</v>
      </c>
      <c r="C7" s="162"/>
      <c r="D7" s="163" t="s">
        <v>523</v>
      </c>
      <c r="E7" s="164"/>
      <c r="F7" s="164"/>
      <c r="G7" s="164"/>
      <c r="H7" s="164"/>
      <c r="I7" s="164"/>
      <c r="J7" s="164"/>
      <c r="K7" s="164"/>
      <c r="L7" s="164"/>
      <c r="M7" s="165"/>
      <c r="T7" s="6" t="s">
        <v>526</v>
      </c>
    </row>
    <row r="8" spans="1:47">
      <c r="B8" s="161" t="s">
        <v>115</v>
      </c>
      <c r="C8" s="162"/>
      <c r="D8" s="163" t="s">
        <v>541</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二次利用DBのDPC調査データ_入院EF統合ファイルテーブルについて、バックアップスキーマを含めて結合する。</v>
      </c>
      <c r="E9" s="169"/>
      <c r="F9" s="169"/>
      <c r="G9" s="169"/>
      <c r="H9" s="169"/>
      <c r="I9" s="169"/>
      <c r="J9" s="169"/>
      <c r="K9" s="169"/>
      <c r="L9" s="169"/>
      <c r="M9" s="170"/>
      <c r="P9" s="6" t="str">
        <f>"ALTER TABLE milscm4."&amp;D$8&amp;" OWNER TO pgappl11;"</f>
        <v>ALTER TABLE milscm4.merge_dpc_efn OWNER TO pgappl11;</v>
      </c>
    </row>
    <row r="10" spans="1:47">
      <c r="B10" s="11"/>
      <c r="C10" s="11"/>
      <c r="D10" s="9"/>
      <c r="E10" s="9"/>
      <c r="F10" s="9"/>
      <c r="G10" s="9"/>
      <c r="H10" s="9"/>
      <c r="I10" s="9"/>
      <c r="J10" s="9"/>
      <c r="K10" s="9"/>
      <c r="L10" s="9"/>
      <c r="M10" s="10"/>
      <c r="N10" s="9"/>
      <c r="P10" s="6" t="str">
        <f>"GRANT ALL ON TABLE milscm4."&amp;D$8&amp;" TO pgappl11;"</f>
        <v>GRANT ALL ON TABLE milscm4.merge_dpc_efn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milscm4.merge_dpc_efn</v>
      </c>
      <c r="AF12" s="156" t="s">
        <v>480</v>
      </c>
      <c r="AG12" s="156"/>
      <c r="AH12" s="156"/>
      <c r="AJ12" s="6" t="str">
        <f>"INSERT INTO milscm4."&amp;$D$8</f>
        <v>INSERT INTO milscm4.merge_dpc_efn</v>
      </c>
      <c r="AO12" s="6" t="str">
        <f>"INSERT INTO milscm4."&amp;$D$8</f>
        <v>INSERT INTO milscm4.merge_dpc_efn</v>
      </c>
      <c r="AT12" s="6" t="str">
        <f>"INSERT INTO milscm4."&amp;$D$8</f>
        <v>INSERT INTO milscm4.merge_dpc_efn</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48" si="0">IF(L14="○","NOT NULL","")</f>
        <v>NOT NULL</v>
      </c>
      <c r="W14" s="6" t="str">
        <f t="shared" ref="W14:W48" si="1">"-- "&amp;C14</f>
        <v>-- 取込年月</v>
      </c>
      <c r="X14" s="6"/>
      <c r="AF14" s="42"/>
      <c r="AG14" s="42"/>
      <c r="AH14" s="42"/>
      <c r="AK14" s="22" t="str">
        <f t="shared" ref="AK14:AK17"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45" si="3">ROW()-13</f>
        <v>2</v>
      </c>
      <c r="C15" s="15" t="s">
        <v>162</v>
      </c>
      <c r="D15" s="15" t="s">
        <v>136</v>
      </c>
      <c r="E15" s="17"/>
      <c r="F15" s="16" t="s">
        <v>129</v>
      </c>
      <c r="G15" s="17">
        <v>10</v>
      </c>
      <c r="H15" s="17" t="str">
        <f t="shared" ref="H15:H48" si="4">IF(F15="フラグ","boolean",IF(F15="文字列","text",IF(F15="整数","integer",IF(F15="実数","numeric",""))))</f>
        <v>integer</v>
      </c>
      <c r="I15" s="17">
        <f t="shared" ref="I15:I48" si="5">IF(H15="boolean",1,IF(H15="text",IF(G15&lt;=126,1+(G15*3),4+(G15*3)),IF(H15="integer",4,IF(H15="numeric",3+CEILING(G15/4*2,2),0))))</f>
        <v>4</v>
      </c>
      <c r="J15" s="18"/>
      <c r="K15" s="21"/>
      <c r="L15" s="19"/>
      <c r="M15" s="20" t="s">
        <v>415</v>
      </c>
      <c r="P15" s="6"/>
      <c r="Q15" s="6"/>
      <c r="R15" s="6"/>
      <c r="S15" s="6" t="str">
        <f t="shared" ref="S15:S48" si="6">IF(B15&lt;&gt;1,","&amp;D15,D15)</f>
        <v>,mil_karute_id</v>
      </c>
      <c r="T15" s="6" t="str">
        <f t="shared" ref="T15:T48" si="7">UPPER(H15)</f>
        <v>INTEGER</v>
      </c>
      <c r="U15" s="6" t="str">
        <f t="shared" ref="U15:U48" si="8">IF(K15&lt;&gt;"","default "&amp;IF(H15="text","'"&amp;K15&amp;"'",K15),"")</f>
        <v/>
      </c>
      <c r="V15" s="6" t="str">
        <f t="shared" si="0"/>
        <v/>
      </c>
      <c r="W15" s="6" t="str">
        <f t="shared" si="1"/>
        <v>-- 千年カルテID</v>
      </c>
      <c r="X15" s="6"/>
      <c r="AF15" s="42"/>
      <c r="AG15" s="42"/>
      <c r="AH15" s="42"/>
      <c r="AK15" s="22" t="str">
        <f t="shared" si="2"/>
        <v>,mil_karute_id</v>
      </c>
      <c r="AP15" s="22" t="str">
        <f t="shared" ref="AP15:AP48" si="9">IF(CHOOSE(MATCH(AP$11,$AF$11:$AH$11,0),$AF15,$AG15,$AH15)="〇",IF($B15&lt;&gt;1,",Null","Null"),IF($B15&lt;&gt;1,","&amp;"d."&amp;$D15,"d."&amp;$D15))</f>
        <v>,d.mil_karute_id</v>
      </c>
      <c r="AU15" s="22" t="str">
        <f t="shared" ref="AU15:AU48" si="10">IF(CHOOSE(MATCH(AU$11,$AF$11:$AH$11,0),$AF15,$AG15,$AH15)="〇",IF($B15&lt;&gt;1,",Null","Null"),IF($B15&lt;&gt;1,","&amp;"d."&amp;$D15,"d."&amp;$D15))</f>
        <v>,d.mil_karute_id</v>
      </c>
    </row>
    <row r="16" spans="1:47" s="22" customFormat="1" ht="34.799999999999997">
      <c r="A16" s="6"/>
      <c r="B16" s="14">
        <f t="shared" si="3"/>
        <v>3</v>
      </c>
      <c r="C16" s="25" t="s">
        <v>161</v>
      </c>
      <c r="D16" s="25" t="s">
        <v>138</v>
      </c>
      <c r="E16" s="16" t="s">
        <v>137</v>
      </c>
      <c r="F16" s="16" t="s">
        <v>183</v>
      </c>
      <c r="G16" s="16">
        <v>9</v>
      </c>
      <c r="H16" s="17" t="str">
        <f t="shared" si="4"/>
        <v>text</v>
      </c>
      <c r="I16" s="17">
        <f t="shared" si="5"/>
        <v>28</v>
      </c>
      <c r="J16" s="26"/>
      <c r="K16" s="27"/>
      <c r="L16" s="28" t="s">
        <v>137</v>
      </c>
      <c r="M16" s="29" t="s">
        <v>416</v>
      </c>
      <c r="P16" s="6"/>
      <c r="Q16" s="6"/>
      <c r="R16" s="6"/>
      <c r="S16" s="6" t="str">
        <f t="shared" si="6"/>
        <v>,facility_id</v>
      </c>
      <c r="T16" s="6" t="str">
        <f t="shared" si="7"/>
        <v>TEXT</v>
      </c>
      <c r="U16" s="6" t="str">
        <f t="shared" si="8"/>
        <v/>
      </c>
      <c r="V16" s="6" t="str">
        <f t="shared" si="0"/>
        <v>NOT NULL</v>
      </c>
      <c r="W16" s="6" t="str">
        <f t="shared" si="1"/>
        <v>-- 施設ID</v>
      </c>
      <c r="X16" s="6"/>
      <c r="AF16" s="42"/>
      <c r="AG16" s="42"/>
      <c r="AH16" s="42"/>
      <c r="AK16" s="22" t="str">
        <f t="shared" si="2"/>
        <v>,facility_id</v>
      </c>
      <c r="AP16" s="22" t="str">
        <f t="shared" si="9"/>
        <v>,d.facility_id</v>
      </c>
      <c r="AU16" s="22" t="str">
        <f t="shared" si="10"/>
        <v>,d.facility_id</v>
      </c>
    </row>
    <row r="17" spans="1:47" s="22" customFormat="1" ht="69.599999999999994">
      <c r="A17" s="6"/>
      <c r="B17" s="14">
        <f t="shared" si="3"/>
        <v>4</v>
      </c>
      <c r="C17" s="15" t="s">
        <v>417</v>
      </c>
      <c r="D17" s="15" t="s">
        <v>139</v>
      </c>
      <c r="E17" s="17" t="s">
        <v>137</v>
      </c>
      <c r="F17" s="16" t="s">
        <v>183</v>
      </c>
      <c r="G17" s="17">
        <v>6</v>
      </c>
      <c r="H17" s="17" t="str">
        <f t="shared" si="4"/>
        <v>text</v>
      </c>
      <c r="I17" s="17">
        <f t="shared" si="5"/>
        <v>19</v>
      </c>
      <c r="J17" s="18"/>
      <c r="K17" s="21"/>
      <c r="L17" s="19" t="s">
        <v>137</v>
      </c>
      <c r="M17" s="20" t="s">
        <v>518</v>
      </c>
      <c r="P17" s="6"/>
      <c r="Q17" s="6"/>
      <c r="R17" s="6"/>
      <c r="S17" s="6" t="str">
        <f t="shared" si="6"/>
        <v>,shinryo_ym</v>
      </c>
      <c r="T17" s="6" t="str">
        <f t="shared" si="7"/>
        <v>TEXT</v>
      </c>
      <c r="U17" s="6" t="str">
        <f t="shared" si="8"/>
        <v/>
      </c>
      <c r="V17" s="6" t="str">
        <f t="shared" si="0"/>
        <v>NOT NULL</v>
      </c>
      <c r="W17" s="6" t="str">
        <f t="shared" si="1"/>
        <v>-- 診療年月</v>
      </c>
      <c r="X17" s="6"/>
      <c r="AF17" s="42"/>
      <c r="AG17" s="42"/>
      <c r="AH17" s="42"/>
      <c r="AK17" s="22" t="str">
        <f t="shared" si="2"/>
        <v>,shinryo_ym</v>
      </c>
      <c r="AP17" s="22" t="str">
        <f t="shared" si="9"/>
        <v>,d.shinryo_ym</v>
      </c>
      <c r="AU17" s="22" t="str">
        <f t="shared" si="10"/>
        <v>,d.shinryo_ym</v>
      </c>
    </row>
    <row r="18" spans="1:47" s="22" customFormat="1">
      <c r="A18" s="6"/>
      <c r="B18" s="14">
        <f>ROW()-13</f>
        <v>5</v>
      </c>
      <c r="C18" s="25" t="s">
        <v>483</v>
      </c>
      <c r="D18" s="25" t="s">
        <v>160</v>
      </c>
      <c r="E18" s="16"/>
      <c r="F18" s="16" t="s">
        <v>183</v>
      </c>
      <c r="G18" s="16">
        <v>3</v>
      </c>
      <c r="H18" s="17" t="str">
        <f t="shared" si="4"/>
        <v>text</v>
      </c>
      <c r="I18" s="17">
        <f t="shared" si="5"/>
        <v>10</v>
      </c>
      <c r="J18" s="26"/>
      <c r="K18" s="27" t="s">
        <v>419</v>
      </c>
      <c r="L18" s="28" t="s">
        <v>137</v>
      </c>
      <c r="M18" s="29" t="s">
        <v>420</v>
      </c>
      <c r="P18" s="6"/>
      <c r="Q18" s="6"/>
      <c r="R18" s="6"/>
      <c r="S18" s="6" t="str">
        <f t="shared" si="6"/>
        <v>,data_type</v>
      </c>
      <c r="T18" s="6" t="str">
        <f t="shared" si="7"/>
        <v>TEXT</v>
      </c>
      <c r="U18" s="6" t="str">
        <f t="shared" si="8"/>
        <v>default 'DPC'</v>
      </c>
      <c r="V18" s="6" t="str">
        <f t="shared" si="0"/>
        <v>NOT NULL</v>
      </c>
      <c r="W18" s="6" t="str">
        <f t="shared" si="1"/>
        <v>-- データ種別</v>
      </c>
      <c r="X18" s="6"/>
      <c r="AF18" s="42"/>
      <c r="AG18" s="42"/>
      <c r="AH18" s="42"/>
      <c r="AK18" s="22" t="str">
        <f>IF(CHOOSE(MATCH(AK$11,$AF$11:$AH$11,0),$AF18,$AG18,$AH18)="〇",IF($B18&lt;&gt;1,",Null","Null"),IF($B18&lt;&gt;1,","&amp;$D18,$D18))</f>
        <v>,data_type</v>
      </c>
      <c r="AP18" s="22" t="str">
        <f t="shared" si="9"/>
        <v>,d.data_type</v>
      </c>
      <c r="AU18" s="22" t="str">
        <f t="shared" si="10"/>
        <v>,d.data_type</v>
      </c>
    </row>
    <row r="19" spans="1:47" s="22" customFormat="1">
      <c r="A19" s="6"/>
      <c r="B19" s="14">
        <f t="shared" si="3"/>
        <v>6</v>
      </c>
      <c r="C19" s="15" t="s">
        <v>421</v>
      </c>
      <c r="D19" s="15" t="s">
        <v>179</v>
      </c>
      <c r="E19" s="17" t="s">
        <v>137</v>
      </c>
      <c r="F19" s="16" t="s">
        <v>183</v>
      </c>
      <c r="G19" s="17">
        <v>10</v>
      </c>
      <c r="H19" s="17" t="str">
        <f t="shared" si="4"/>
        <v>text</v>
      </c>
      <c r="I19" s="17">
        <f t="shared" si="5"/>
        <v>31</v>
      </c>
      <c r="J19" s="18"/>
      <c r="K19" s="21"/>
      <c r="L19" s="19" t="s">
        <v>137</v>
      </c>
      <c r="M19" s="20"/>
      <c r="P19" s="6"/>
      <c r="Q19" s="6"/>
      <c r="R19" s="6"/>
      <c r="S19" s="6" t="str">
        <f t="shared" si="6"/>
        <v>,shikibetsu_no</v>
      </c>
      <c r="T19" s="6" t="str">
        <f t="shared" si="7"/>
        <v>TEXT</v>
      </c>
      <c r="U19" s="6" t="str">
        <f t="shared" si="8"/>
        <v/>
      </c>
      <c r="V19" s="6" t="str">
        <f t="shared" si="0"/>
        <v>NOT NULL</v>
      </c>
      <c r="W19" s="6" t="str">
        <f t="shared" si="1"/>
        <v>-- データ識別番号</v>
      </c>
      <c r="X19" s="6"/>
      <c r="AF19" s="42"/>
      <c r="AG19" s="42"/>
      <c r="AH19" s="42"/>
      <c r="AK19" s="22" t="str">
        <f t="shared" ref="AK19:AK48" si="11">IF(CHOOSE(MATCH(AK$11,$AF$11:$AH$11,0),$AF19,$AG19,$AH19)="〇",IF($B19&lt;&gt;1,",Null","Null"),IF($B19&lt;&gt;1,","&amp;$D19,$D19))</f>
        <v>,shikibetsu_no</v>
      </c>
      <c r="AP19" s="22" t="str">
        <f t="shared" si="9"/>
        <v>,d.shikibetsu_no</v>
      </c>
      <c r="AU19" s="22" t="str">
        <f t="shared" si="10"/>
        <v>,d.shikibetsu_no</v>
      </c>
    </row>
    <row r="20" spans="1:47" s="22" customFormat="1" ht="34.799999999999997">
      <c r="A20" s="6"/>
      <c r="B20" s="14">
        <f t="shared" si="3"/>
        <v>7</v>
      </c>
      <c r="C20" s="25" t="s">
        <v>484</v>
      </c>
      <c r="D20" s="25" t="s">
        <v>140</v>
      </c>
      <c r="E20" s="16" t="s">
        <v>137</v>
      </c>
      <c r="F20" s="16" t="s">
        <v>183</v>
      </c>
      <c r="G20" s="16">
        <v>8</v>
      </c>
      <c r="H20" s="17" t="str">
        <f t="shared" si="4"/>
        <v>text</v>
      </c>
      <c r="I20" s="17">
        <f t="shared" si="5"/>
        <v>25</v>
      </c>
      <c r="J20" s="26"/>
      <c r="K20" s="27"/>
      <c r="L20" s="28" t="s">
        <v>137</v>
      </c>
      <c r="M20" s="29" t="s">
        <v>423</v>
      </c>
      <c r="P20" s="6"/>
      <c r="Q20" s="6"/>
      <c r="R20" s="6"/>
      <c r="S20" s="6" t="str">
        <f t="shared" si="6"/>
        <v>,taiin_ymd</v>
      </c>
      <c r="T20" s="6" t="str">
        <f t="shared" si="7"/>
        <v>TEXT</v>
      </c>
      <c r="U20" s="6" t="str">
        <f t="shared" si="8"/>
        <v/>
      </c>
      <c r="V20" s="6" t="str">
        <f t="shared" si="0"/>
        <v>NOT NULL</v>
      </c>
      <c r="W20" s="6" t="str">
        <f t="shared" si="1"/>
        <v>-- 退院年月日</v>
      </c>
      <c r="X20" s="6"/>
      <c r="AF20" s="42"/>
      <c r="AG20" s="42"/>
      <c r="AH20" s="42"/>
      <c r="AK20" s="22" t="str">
        <f t="shared" si="11"/>
        <v>,taiin_ymd</v>
      </c>
      <c r="AP20" s="22" t="str">
        <f t="shared" si="9"/>
        <v>,d.taiin_ymd</v>
      </c>
      <c r="AU20" s="22" t="str">
        <f t="shared" si="10"/>
        <v>,d.taiin_ymd</v>
      </c>
    </row>
    <row r="21" spans="1:47" s="22" customFormat="1">
      <c r="A21" s="6"/>
      <c r="B21" s="14">
        <f t="shared" si="3"/>
        <v>8</v>
      </c>
      <c r="C21" s="15" t="s">
        <v>485</v>
      </c>
      <c r="D21" s="15" t="s">
        <v>141</v>
      </c>
      <c r="E21" s="17" t="s">
        <v>137</v>
      </c>
      <c r="F21" s="16" t="s">
        <v>183</v>
      </c>
      <c r="G21" s="17">
        <v>8</v>
      </c>
      <c r="H21" s="17" t="str">
        <f t="shared" si="4"/>
        <v>text</v>
      </c>
      <c r="I21" s="17">
        <f t="shared" si="5"/>
        <v>25</v>
      </c>
      <c r="J21" s="18"/>
      <c r="K21" s="21"/>
      <c r="L21" s="19" t="s">
        <v>137</v>
      </c>
      <c r="M21" s="20" t="s">
        <v>425</v>
      </c>
      <c r="P21" s="6"/>
      <c r="Q21" s="6"/>
      <c r="R21" s="6"/>
      <c r="S21" s="6" t="str">
        <f t="shared" si="6"/>
        <v>,nyuin_ymd</v>
      </c>
      <c r="T21" s="6" t="str">
        <f t="shared" si="7"/>
        <v>TEXT</v>
      </c>
      <c r="U21" s="6" t="str">
        <f t="shared" si="8"/>
        <v/>
      </c>
      <c r="V21" s="6" t="str">
        <f t="shared" si="0"/>
        <v>NOT NULL</v>
      </c>
      <c r="W21" s="6" t="str">
        <f t="shared" si="1"/>
        <v>-- 入院年月日</v>
      </c>
      <c r="X21" s="6"/>
      <c r="AF21" s="42"/>
      <c r="AG21" s="42"/>
      <c r="AH21" s="42"/>
      <c r="AK21" s="22" t="str">
        <f t="shared" si="11"/>
        <v>,nyuin_ymd</v>
      </c>
      <c r="AP21" s="22" t="str">
        <f t="shared" si="9"/>
        <v>,d.nyuin_ymd</v>
      </c>
      <c r="AU21" s="22" t="str">
        <f t="shared" si="10"/>
        <v>,d.nyuin_ymd</v>
      </c>
    </row>
    <row r="22" spans="1:47" s="22" customFormat="1">
      <c r="A22" s="6"/>
      <c r="B22" s="14">
        <f>ROW()-13</f>
        <v>9</v>
      </c>
      <c r="C22" s="25" t="s">
        <v>486</v>
      </c>
      <c r="D22" s="25" t="s">
        <v>142</v>
      </c>
      <c r="E22" s="16" t="s">
        <v>137</v>
      </c>
      <c r="F22" s="16" t="s">
        <v>183</v>
      </c>
      <c r="G22" s="16">
        <v>2</v>
      </c>
      <c r="H22" s="17" t="str">
        <f t="shared" si="4"/>
        <v>text</v>
      </c>
      <c r="I22" s="17">
        <f t="shared" si="5"/>
        <v>7</v>
      </c>
      <c r="J22" s="26"/>
      <c r="K22" s="27"/>
      <c r="L22" s="28" t="s">
        <v>137</v>
      </c>
      <c r="M22" s="29"/>
      <c r="P22" s="6"/>
      <c r="Q22" s="6"/>
      <c r="R22" s="6"/>
      <c r="S22" s="6" t="str">
        <f t="shared" si="6"/>
        <v>,data_kubun</v>
      </c>
      <c r="T22" s="6" t="str">
        <f t="shared" si="7"/>
        <v>TEXT</v>
      </c>
      <c r="U22" s="6" t="str">
        <f t="shared" si="8"/>
        <v/>
      </c>
      <c r="V22" s="6" t="str">
        <f t="shared" si="0"/>
        <v>NOT NULL</v>
      </c>
      <c r="W22" s="6" t="str">
        <f t="shared" si="1"/>
        <v>-- データ区分</v>
      </c>
      <c r="X22" s="6"/>
      <c r="AF22" s="42"/>
      <c r="AG22" s="42"/>
      <c r="AH22" s="42"/>
      <c r="AK22" s="22" t="str">
        <f t="shared" si="11"/>
        <v>,data_kubun</v>
      </c>
      <c r="AP22" s="22" t="str">
        <f t="shared" si="9"/>
        <v>,d.data_kubun</v>
      </c>
      <c r="AU22" s="22" t="str">
        <f t="shared" si="10"/>
        <v>,d.data_kubun</v>
      </c>
    </row>
    <row r="23" spans="1:47" s="22" customFormat="1">
      <c r="A23" s="6"/>
      <c r="B23" s="14">
        <f t="shared" si="3"/>
        <v>10</v>
      </c>
      <c r="C23" s="15" t="s">
        <v>487</v>
      </c>
      <c r="D23" s="15" t="s">
        <v>143</v>
      </c>
      <c r="E23" s="17" t="s">
        <v>137</v>
      </c>
      <c r="F23" s="16" t="s">
        <v>183</v>
      </c>
      <c r="G23" s="17">
        <v>4</v>
      </c>
      <c r="H23" s="17" t="str">
        <f t="shared" si="4"/>
        <v>text</v>
      </c>
      <c r="I23" s="17">
        <f t="shared" si="5"/>
        <v>13</v>
      </c>
      <c r="J23" s="18"/>
      <c r="K23" s="21"/>
      <c r="L23" s="19" t="s">
        <v>137</v>
      </c>
      <c r="M23" s="20"/>
      <c r="P23" s="6"/>
      <c r="Q23" s="6"/>
      <c r="R23" s="6"/>
      <c r="S23" s="6" t="str">
        <f t="shared" si="6"/>
        <v>,junjo_no</v>
      </c>
      <c r="T23" s="6" t="str">
        <f t="shared" si="7"/>
        <v>TEXT</v>
      </c>
      <c r="U23" s="6" t="str">
        <f t="shared" si="8"/>
        <v/>
      </c>
      <c r="V23" s="6" t="str">
        <f t="shared" si="0"/>
        <v>NOT NULL</v>
      </c>
      <c r="W23" s="6" t="str">
        <f t="shared" si="1"/>
        <v>-- 順序番号</v>
      </c>
      <c r="X23" s="6"/>
      <c r="AF23" s="42"/>
      <c r="AG23" s="42"/>
      <c r="AH23" s="42"/>
      <c r="AK23" s="22" t="str">
        <f t="shared" si="11"/>
        <v>,junjo_no</v>
      </c>
      <c r="AP23" s="22" t="str">
        <f t="shared" si="9"/>
        <v>,d.junjo_no</v>
      </c>
      <c r="AU23" s="22" t="str">
        <f t="shared" si="10"/>
        <v>,d.junjo_no</v>
      </c>
    </row>
    <row r="24" spans="1:47" s="22" customFormat="1" ht="34.799999999999997">
      <c r="A24" s="6"/>
      <c r="B24" s="14">
        <f t="shared" si="3"/>
        <v>11</v>
      </c>
      <c r="C24" s="25" t="s">
        <v>488</v>
      </c>
      <c r="D24" s="25" t="s">
        <v>489</v>
      </c>
      <c r="E24" s="16" t="s">
        <v>137</v>
      </c>
      <c r="F24" s="16" t="s">
        <v>183</v>
      </c>
      <c r="G24" s="16">
        <v>3</v>
      </c>
      <c r="H24" s="17" t="str">
        <f t="shared" si="4"/>
        <v>text</v>
      </c>
      <c r="I24" s="17">
        <f t="shared" si="5"/>
        <v>10</v>
      </c>
      <c r="J24" s="26"/>
      <c r="K24" s="27"/>
      <c r="L24" s="28" t="s">
        <v>137</v>
      </c>
      <c r="M24" s="29" t="s">
        <v>519</v>
      </c>
      <c r="P24" s="6"/>
      <c r="Q24" s="6"/>
      <c r="R24" s="6"/>
      <c r="S24" s="6" t="str">
        <f t="shared" si="6"/>
        <v>,koi_meisai_no</v>
      </c>
      <c r="T24" s="6" t="str">
        <f t="shared" si="7"/>
        <v>TEXT</v>
      </c>
      <c r="U24" s="6" t="str">
        <f t="shared" si="8"/>
        <v/>
      </c>
      <c r="V24" s="6" t="str">
        <f t="shared" si="0"/>
        <v>NOT NULL</v>
      </c>
      <c r="W24" s="6" t="str">
        <f t="shared" si="1"/>
        <v>-- 行為明細番号</v>
      </c>
      <c r="X24" s="6"/>
      <c r="AF24" s="42"/>
      <c r="AG24" s="42"/>
      <c r="AH24" s="42"/>
      <c r="AK24" s="22" t="str">
        <f t="shared" si="11"/>
        <v>,koi_meisai_no</v>
      </c>
      <c r="AP24" s="22" t="str">
        <f t="shared" si="9"/>
        <v>,d.koi_meisai_no</v>
      </c>
      <c r="AU24" s="22" t="str">
        <f t="shared" si="10"/>
        <v>,d.koi_meisai_no</v>
      </c>
    </row>
    <row r="25" spans="1:47" s="22" customFormat="1">
      <c r="A25" s="6"/>
      <c r="B25" s="14">
        <f t="shared" si="3"/>
        <v>12</v>
      </c>
      <c r="C25" s="15" t="s">
        <v>490</v>
      </c>
      <c r="D25" s="15" t="s">
        <v>429</v>
      </c>
      <c r="E25" s="17"/>
      <c r="F25" s="16" t="s">
        <v>183</v>
      </c>
      <c r="G25" s="17">
        <v>12</v>
      </c>
      <c r="H25" s="17" t="str">
        <f t="shared" si="4"/>
        <v>text</v>
      </c>
      <c r="I25" s="17">
        <f t="shared" si="5"/>
        <v>37</v>
      </c>
      <c r="J25" s="18"/>
      <c r="K25" s="21"/>
      <c r="L25" s="19"/>
      <c r="M25" s="20"/>
      <c r="P25" s="6"/>
      <c r="Q25" s="6"/>
      <c r="R25" s="6"/>
      <c r="S25" s="6" t="str">
        <f t="shared" si="6"/>
        <v>,tensu_master_code</v>
      </c>
      <c r="T25" s="6" t="str">
        <f t="shared" si="7"/>
        <v>TEXT</v>
      </c>
      <c r="U25" s="6" t="str">
        <f t="shared" si="8"/>
        <v/>
      </c>
      <c r="V25" s="6" t="str">
        <f t="shared" si="0"/>
        <v/>
      </c>
      <c r="W25" s="6" t="str">
        <f t="shared" si="1"/>
        <v>-- 病院点数マスタコード</v>
      </c>
      <c r="X25" s="6"/>
      <c r="AF25" s="42"/>
      <c r="AG25" s="42"/>
      <c r="AH25" s="42"/>
      <c r="AK25" s="22" t="str">
        <f t="shared" si="11"/>
        <v>,tensu_master_code</v>
      </c>
      <c r="AP25" s="22" t="str">
        <f t="shared" si="9"/>
        <v>,d.tensu_master_code</v>
      </c>
      <c r="AU25" s="22" t="str">
        <f t="shared" si="10"/>
        <v>,d.tensu_master_code</v>
      </c>
    </row>
    <row r="26" spans="1:47" s="22" customFormat="1">
      <c r="A26" s="6"/>
      <c r="B26" s="14">
        <f>ROW()-13</f>
        <v>13</v>
      </c>
      <c r="C26" s="25" t="s">
        <v>430</v>
      </c>
      <c r="D26" s="25" t="s">
        <v>144</v>
      </c>
      <c r="E26" s="16"/>
      <c r="F26" s="16" t="s">
        <v>183</v>
      </c>
      <c r="G26" s="16">
        <v>9</v>
      </c>
      <c r="H26" s="17" t="str">
        <f t="shared" si="4"/>
        <v>text</v>
      </c>
      <c r="I26" s="17">
        <f t="shared" si="5"/>
        <v>28</v>
      </c>
      <c r="J26" s="26"/>
      <c r="K26" s="27"/>
      <c r="L26" s="28"/>
      <c r="M26" s="29"/>
      <c r="P26" s="6"/>
      <c r="Q26" s="6"/>
      <c r="R26" s="6"/>
      <c r="S26" s="6" t="str">
        <f t="shared" si="6"/>
        <v>,receipt_densan_code</v>
      </c>
      <c r="T26" s="6" t="str">
        <f t="shared" si="7"/>
        <v>TEXT</v>
      </c>
      <c r="U26" s="6" t="str">
        <f t="shared" si="8"/>
        <v/>
      </c>
      <c r="V26" s="6" t="str">
        <f t="shared" si="0"/>
        <v/>
      </c>
      <c r="W26" s="6" t="str">
        <f t="shared" si="1"/>
        <v>-- レセプト電算処理システム用コード</v>
      </c>
      <c r="X26" s="6"/>
      <c r="AF26" s="42"/>
      <c r="AG26" s="42"/>
      <c r="AH26" s="42"/>
      <c r="AK26" s="22" t="str">
        <f t="shared" si="11"/>
        <v>,receipt_densan_code</v>
      </c>
      <c r="AP26" s="22" t="str">
        <f t="shared" si="9"/>
        <v>,d.receipt_densan_code</v>
      </c>
      <c r="AU26" s="22" t="str">
        <f t="shared" si="10"/>
        <v>,d.receipt_densan_code</v>
      </c>
    </row>
    <row r="27" spans="1:47" s="22" customFormat="1">
      <c r="A27" s="6"/>
      <c r="B27" s="14">
        <f t="shared" si="3"/>
        <v>14</v>
      </c>
      <c r="C27" s="15" t="s">
        <v>491</v>
      </c>
      <c r="D27" s="15" t="s">
        <v>145</v>
      </c>
      <c r="E27" s="17"/>
      <c r="F27" s="16" t="s">
        <v>183</v>
      </c>
      <c r="G27" s="17">
        <v>8</v>
      </c>
      <c r="H27" s="17" t="str">
        <f t="shared" si="4"/>
        <v>text</v>
      </c>
      <c r="I27" s="17">
        <f t="shared" si="5"/>
        <v>25</v>
      </c>
      <c r="J27" s="18"/>
      <c r="K27" s="21"/>
      <c r="L27" s="19"/>
      <c r="M27" s="20"/>
      <c r="P27" s="6"/>
      <c r="Q27" s="6"/>
      <c r="R27" s="6"/>
      <c r="S27" s="6" t="str">
        <f t="shared" si="6"/>
        <v>,kaishaku_no</v>
      </c>
      <c r="T27" s="6" t="str">
        <f t="shared" si="7"/>
        <v>TEXT</v>
      </c>
      <c r="U27" s="6" t="str">
        <f t="shared" si="8"/>
        <v/>
      </c>
      <c r="V27" s="6" t="str">
        <f t="shared" si="0"/>
        <v/>
      </c>
      <c r="W27" s="6" t="str">
        <f t="shared" si="1"/>
        <v>-- 解釈番号</v>
      </c>
      <c r="X27" s="6"/>
      <c r="AF27" s="42"/>
      <c r="AG27" s="42"/>
      <c r="AH27" s="42"/>
      <c r="AK27" s="22" t="str">
        <f t="shared" si="11"/>
        <v>,kaishaku_no</v>
      </c>
      <c r="AP27" s="22" t="str">
        <f t="shared" si="9"/>
        <v>,d.kaishaku_no</v>
      </c>
      <c r="AU27" s="22" t="str">
        <f t="shared" si="10"/>
        <v>,d.kaishaku_no</v>
      </c>
    </row>
    <row r="28" spans="1:47" s="22" customFormat="1">
      <c r="A28" s="6"/>
      <c r="B28" s="14">
        <f t="shared" si="3"/>
        <v>15</v>
      </c>
      <c r="C28" s="15" t="s">
        <v>492</v>
      </c>
      <c r="D28" s="15" t="s">
        <v>493</v>
      </c>
      <c r="E28" s="17"/>
      <c r="F28" s="16" t="s">
        <v>183</v>
      </c>
      <c r="G28" s="17">
        <v>254</v>
      </c>
      <c r="H28" s="17" t="str">
        <f t="shared" si="4"/>
        <v>text</v>
      </c>
      <c r="I28" s="17">
        <f t="shared" si="5"/>
        <v>766</v>
      </c>
      <c r="J28" s="18"/>
      <c r="K28" s="21"/>
      <c r="L28" s="19"/>
      <c r="M28" s="20" t="s">
        <v>433</v>
      </c>
      <c r="P28" s="6"/>
      <c r="Q28" s="6"/>
      <c r="R28" s="6"/>
      <c r="S28" s="6" t="str">
        <f t="shared" si="6"/>
        <v>,sinryo_meisai_name</v>
      </c>
      <c r="T28" s="6" t="str">
        <f t="shared" si="7"/>
        <v>TEXT</v>
      </c>
      <c r="U28" s="6" t="str">
        <f t="shared" si="8"/>
        <v/>
      </c>
      <c r="V28" s="6" t="str">
        <f t="shared" si="0"/>
        <v/>
      </c>
      <c r="W28" s="6" t="str">
        <f t="shared" si="1"/>
        <v>-- 診療明細名称</v>
      </c>
      <c r="X28" s="6"/>
      <c r="AF28" s="42"/>
      <c r="AG28" s="42"/>
      <c r="AH28" s="42"/>
      <c r="AK28" s="22" t="str">
        <f t="shared" si="11"/>
        <v>,sinryo_meisai_name</v>
      </c>
      <c r="AP28" s="22" t="str">
        <f t="shared" si="9"/>
        <v>,d.sinryo_meisai_name</v>
      </c>
      <c r="AU28" s="22" t="str">
        <f t="shared" si="10"/>
        <v>,d.sinryo_meisai_name</v>
      </c>
    </row>
    <row r="29" spans="1:47" s="22" customFormat="1" ht="34.799999999999997">
      <c r="A29" s="6"/>
      <c r="B29" s="14">
        <f t="shared" si="3"/>
        <v>16</v>
      </c>
      <c r="C29" s="25" t="s">
        <v>494</v>
      </c>
      <c r="D29" s="25" t="s">
        <v>495</v>
      </c>
      <c r="E29" s="16"/>
      <c r="F29" s="16" t="s">
        <v>184</v>
      </c>
      <c r="G29" s="16">
        <v>11</v>
      </c>
      <c r="H29" s="17" t="str">
        <f t="shared" si="4"/>
        <v>numeric</v>
      </c>
      <c r="I29" s="17">
        <f t="shared" si="5"/>
        <v>9</v>
      </c>
      <c r="J29" s="26"/>
      <c r="K29" s="27"/>
      <c r="L29" s="28"/>
      <c r="M29" s="29" t="s">
        <v>520</v>
      </c>
      <c r="P29" s="6"/>
      <c r="Q29" s="6"/>
      <c r="R29" s="6"/>
      <c r="S29" s="6" t="str">
        <f t="shared" si="6"/>
        <v>,shiyoryo</v>
      </c>
      <c r="T29" s="6" t="str">
        <f t="shared" si="7"/>
        <v>NUMERIC</v>
      </c>
      <c r="U29" s="6" t="str">
        <f t="shared" si="8"/>
        <v/>
      </c>
      <c r="V29" s="6" t="str">
        <f t="shared" si="0"/>
        <v/>
      </c>
      <c r="W29" s="6" t="str">
        <f t="shared" si="1"/>
        <v>-- 使用量</v>
      </c>
      <c r="X29" s="6"/>
      <c r="AF29" s="42"/>
      <c r="AG29" s="42"/>
      <c r="AH29" s="42"/>
      <c r="AK29" s="22" t="str">
        <f t="shared" si="11"/>
        <v>,shiyoryo</v>
      </c>
      <c r="AP29" s="22" t="str">
        <f t="shared" si="9"/>
        <v>,d.shiyoryo</v>
      </c>
      <c r="AU29" s="22" t="str">
        <f t="shared" si="10"/>
        <v>,d.shiyoryo</v>
      </c>
    </row>
    <row r="30" spans="1:47" s="22" customFormat="1">
      <c r="A30" s="6"/>
      <c r="B30" s="14">
        <f t="shared" si="3"/>
        <v>17</v>
      </c>
      <c r="C30" s="15" t="s">
        <v>496</v>
      </c>
      <c r="D30" s="15" t="s">
        <v>497</v>
      </c>
      <c r="E30" s="17"/>
      <c r="F30" s="16" t="s">
        <v>183</v>
      </c>
      <c r="G30" s="17">
        <v>3</v>
      </c>
      <c r="H30" s="17" t="str">
        <f t="shared" si="4"/>
        <v>text</v>
      </c>
      <c r="I30" s="17">
        <f t="shared" si="5"/>
        <v>10</v>
      </c>
      <c r="J30" s="18"/>
      <c r="K30" s="21"/>
      <c r="L30" s="19"/>
      <c r="M30" s="20"/>
      <c r="P30" s="6"/>
      <c r="Q30" s="6"/>
      <c r="R30" s="6"/>
      <c r="S30" s="6" t="str">
        <f t="shared" si="6"/>
        <v>,unit</v>
      </c>
      <c r="T30" s="6" t="str">
        <f t="shared" si="7"/>
        <v>TEXT</v>
      </c>
      <c r="U30" s="6" t="str">
        <f t="shared" si="8"/>
        <v/>
      </c>
      <c r="V30" s="6" t="str">
        <f t="shared" si="0"/>
        <v/>
      </c>
      <c r="W30" s="6" t="str">
        <f t="shared" si="1"/>
        <v>-- 基準単位</v>
      </c>
      <c r="X30" s="6"/>
      <c r="AF30" s="42"/>
      <c r="AG30" s="42"/>
      <c r="AH30" s="42"/>
      <c r="AK30" s="22" t="str">
        <f t="shared" si="11"/>
        <v>,unit</v>
      </c>
      <c r="AP30" s="22" t="str">
        <f t="shared" si="9"/>
        <v>,d.unit</v>
      </c>
      <c r="AU30" s="22" t="str">
        <f t="shared" si="10"/>
        <v>,d.unit</v>
      </c>
    </row>
    <row r="31" spans="1:47" s="22" customFormat="1">
      <c r="A31" s="6"/>
      <c r="B31" s="14">
        <f>ROW()-13</f>
        <v>18</v>
      </c>
      <c r="C31" s="25" t="s">
        <v>498</v>
      </c>
      <c r="D31" s="25" t="s">
        <v>499</v>
      </c>
      <c r="E31" s="16"/>
      <c r="F31" s="16" t="s">
        <v>184</v>
      </c>
      <c r="G31" s="16">
        <v>12</v>
      </c>
      <c r="H31" s="17" t="str">
        <f t="shared" si="4"/>
        <v>numeric</v>
      </c>
      <c r="I31" s="17">
        <f t="shared" si="5"/>
        <v>9</v>
      </c>
      <c r="J31" s="26"/>
      <c r="K31" s="27"/>
      <c r="L31" s="28"/>
      <c r="M31" s="29"/>
      <c r="P31" s="6"/>
      <c r="Q31" s="6"/>
      <c r="R31" s="6"/>
      <c r="S31" s="6" t="str">
        <f t="shared" si="6"/>
        <v>,meisai_tensu</v>
      </c>
      <c r="T31" s="6" t="str">
        <f t="shared" si="7"/>
        <v>NUMERIC</v>
      </c>
      <c r="U31" s="6" t="str">
        <f t="shared" si="8"/>
        <v/>
      </c>
      <c r="V31" s="6" t="str">
        <f t="shared" si="0"/>
        <v/>
      </c>
      <c r="W31" s="6" t="str">
        <f t="shared" si="1"/>
        <v>-- 明細点数・金額</v>
      </c>
      <c r="X31" s="6"/>
      <c r="AF31" s="42"/>
      <c r="AG31" s="42"/>
      <c r="AH31" s="42"/>
      <c r="AK31" s="22" t="str">
        <f t="shared" si="11"/>
        <v>,meisai_tensu</v>
      </c>
      <c r="AP31" s="22" t="str">
        <f t="shared" si="9"/>
        <v>,d.meisai_tensu</v>
      </c>
      <c r="AU31" s="22" t="str">
        <f t="shared" si="10"/>
        <v>,d.meisai_tensu</v>
      </c>
    </row>
    <row r="32" spans="1:47" s="22" customFormat="1">
      <c r="A32" s="6"/>
      <c r="B32" s="14">
        <f t="shared" si="3"/>
        <v>19</v>
      </c>
      <c r="C32" s="15" t="s">
        <v>500</v>
      </c>
      <c r="D32" s="15" t="s">
        <v>146</v>
      </c>
      <c r="E32" s="17"/>
      <c r="F32" s="16" t="s">
        <v>183</v>
      </c>
      <c r="G32" s="17">
        <v>1</v>
      </c>
      <c r="H32" s="17" t="str">
        <f t="shared" si="4"/>
        <v>text</v>
      </c>
      <c r="I32" s="17">
        <f t="shared" si="5"/>
        <v>4</v>
      </c>
      <c r="J32" s="18"/>
      <c r="K32" s="21"/>
      <c r="L32" s="19"/>
      <c r="M32" s="20" t="s">
        <v>438</v>
      </c>
      <c r="P32" s="6"/>
      <c r="Q32" s="6"/>
      <c r="R32" s="6"/>
      <c r="S32" s="6" t="str">
        <f t="shared" si="6"/>
        <v>,ten_kubun</v>
      </c>
      <c r="T32" s="6" t="str">
        <f t="shared" si="7"/>
        <v>TEXT</v>
      </c>
      <c r="U32" s="6" t="str">
        <f t="shared" si="8"/>
        <v/>
      </c>
      <c r="V32" s="6" t="str">
        <f t="shared" si="0"/>
        <v/>
      </c>
      <c r="W32" s="6" t="str">
        <f t="shared" si="1"/>
        <v>-- 円・点区分</v>
      </c>
      <c r="X32" s="6"/>
      <c r="AF32" s="42"/>
      <c r="AG32" s="42"/>
      <c r="AH32" s="42"/>
      <c r="AK32" s="22" t="str">
        <f t="shared" si="11"/>
        <v>,ten_kubun</v>
      </c>
      <c r="AP32" s="22" t="str">
        <f t="shared" si="9"/>
        <v>,d.ten_kubun</v>
      </c>
      <c r="AU32" s="22" t="str">
        <f t="shared" si="10"/>
        <v>,d.ten_kubun</v>
      </c>
    </row>
    <row r="33" spans="1:47" s="22" customFormat="1">
      <c r="A33" s="6"/>
      <c r="B33" s="14">
        <f t="shared" si="3"/>
        <v>20</v>
      </c>
      <c r="C33" s="25" t="s">
        <v>501</v>
      </c>
      <c r="D33" s="25" t="s">
        <v>502</v>
      </c>
      <c r="E33" s="16"/>
      <c r="F33" s="16" t="s">
        <v>184</v>
      </c>
      <c r="G33" s="16">
        <v>8</v>
      </c>
      <c r="H33" s="17" t="str">
        <f t="shared" si="4"/>
        <v>numeric</v>
      </c>
      <c r="I33" s="17">
        <f t="shared" si="5"/>
        <v>7</v>
      </c>
      <c r="J33" s="26"/>
      <c r="K33" s="27"/>
      <c r="L33" s="28"/>
      <c r="M33" s="29"/>
      <c r="P33" s="6"/>
      <c r="Q33" s="6"/>
      <c r="R33" s="6"/>
      <c r="S33" s="6" t="str">
        <f t="shared" si="6"/>
        <v>,dekidaka_tensu</v>
      </c>
      <c r="T33" s="6" t="str">
        <f t="shared" si="7"/>
        <v>NUMERIC</v>
      </c>
      <c r="U33" s="6" t="str">
        <f t="shared" si="8"/>
        <v/>
      </c>
      <c r="V33" s="6" t="str">
        <f t="shared" si="0"/>
        <v/>
      </c>
      <c r="W33" s="6" t="str">
        <f t="shared" si="1"/>
        <v>-- 出来高実績点数</v>
      </c>
      <c r="X33" s="6"/>
      <c r="AF33" s="42"/>
      <c r="AG33" s="42"/>
      <c r="AH33" s="42"/>
      <c r="AK33" s="22" t="str">
        <f t="shared" si="11"/>
        <v>,dekidaka_tensu</v>
      </c>
      <c r="AP33" s="22" t="str">
        <f t="shared" si="9"/>
        <v>,d.dekidaka_tensu</v>
      </c>
      <c r="AU33" s="22" t="str">
        <f t="shared" si="10"/>
        <v>,d.dekidaka_tensu</v>
      </c>
    </row>
    <row r="34" spans="1:47" s="22" customFormat="1" ht="69.599999999999994">
      <c r="A34" s="6"/>
      <c r="B34" s="14">
        <f t="shared" si="3"/>
        <v>21</v>
      </c>
      <c r="C34" s="15" t="s">
        <v>503</v>
      </c>
      <c r="D34" s="15" t="s">
        <v>504</v>
      </c>
      <c r="E34" s="17"/>
      <c r="F34" s="16" t="s">
        <v>183</v>
      </c>
      <c r="G34" s="17">
        <v>12</v>
      </c>
      <c r="H34" s="17" t="str">
        <f t="shared" si="4"/>
        <v>text</v>
      </c>
      <c r="I34" s="17">
        <f t="shared" si="5"/>
        <v>37</v>
      </c>
      <c r="J34" s="18"/>
      <c r="K34" s="21"/>
      <c r="L34" s="19"/>
      <c r="M34" s="20" t="s">
        <v>521</v>
      </c>
      <c r="P34" s="6"/>
      <c r="Q34" s="6"/>
      <c r="R34" s="6"/>
      <c r="S34" s="6" t="str">
        <f t="shared" si="6"/>
        <v>,koi_meisai_kubun</v>
      </c>
      <c r="T34" s="6" t="str">
        <f t="shared" si="7"/>
        <v>TEXT</v>
      </c>
      <c r="U34" s="6" t="str">
        <f t="shared" si="8"/>
        <v/>
      </c>
      <c r="V34" s="6" t="str">
        <f t="shared" si="0"/>
        <v/>
      </c>
      <c r="W34" s="6" t="str">
        <f t="shared" si="1"/>
        <v>-- 行為明細区分情報</v>
      </c>
      <c r="X34" s="6"/>
      <c r="AF34" s="42"/>
      <c r="AG34" s="42"/>
      <c r="AH34" s="42"/>
      <c r="AK34" s="22" t="str">
        <f t="shared" si="11"/>
        <v>,koi_meisai_kubun</v>
      </c>
      <c r="AP34" s="22" t="str">
        <f t="shared" si="9"/>
        <v>,d.koi_meisai_kubun</v>
      </c>
      <c r="AU34" s="22" t="str">
        <f t="shared" si="10"/>
        <v>,d.koi_meisai_kubun</v>
      </c>
    </row>
    <row r="35" spans="1:47" s="22" customFormat="1" ht="34.799999999999997">
      <c r="A35" s="6"/>
      <c r="B35" s="14">
        <f>ROW()-13</f>
        <v>22</v>
      </c>
      <c r="C35" s="25" t="s">
        <v>505</v>
      </c>
      <c r="D35" s="25" t="s">
        <v>154</v>
      </c>
      <c r="E35" s="16"/>
      <c r="F35" s="16" t="s">
        <v>184</v>
      </c>
      <c r="G35" s="16">
        <v>8</v>
      </c>
      <c r="H35" s="17" t="str">
        <f t="shared" si="4"/>
        <v>numeric</v>
      </c>
      <c r="I35" s="17">
        <f t="shared" si="5"/>
        <v>7</v>
      </c>
      <c r="J35" s="26"/>
      <c r="K35" s="27"/>
      <c r="L35" s="28"/>
      <c r="M35" s="29" t="s">
        <v>522</v>
      </c>
      <c r="P35" s="6"/>
      <c r="Q35" s="6"/>
      <c r="R35" s="6"/>
      <c r="S35" s="6" t="str">
        <f t="shared" si="6"/>
        <v>,koi_tensu</v>
      </c>
      <c r="T35" s="6" t="str">
        <f t="shared" si="7"/>
        <v>NUMERIC</v>
      </c>
      <c r="U35" s="6" t="str">
        <f t="shared" si="8"/>
        <v/>
      </c>
      <c r="V35" s="6" t="str">
        <f t="shared" si="0"/>
        <v/>
      </c>
      <c r="W35" s="6" t="str">
        <f t="shared" si="1"/>
        <v>-- 行為点数</v>
      </c>
      <c r="X35" s="6"/>
      <c r="AF35" s="42"/>
      <c r="AG35" s="42"/>
      <c r="AH35" s="42"/>
      <c r="AK35" s="22" t="str">
        <f t="shared" si="11"/>
        <v>,koi_tensu</v>
      </c>
      <c r="AP35" s="22" t="str">
        <f t="shared" si="9"/>
        <v>,d.koi_tensu</v>
      </c>
      <c r="AU35" s="22" t="str">
        <f t="shared" si="10"/>
        <v>,d.koi_tensu</v>
      </c>
    </row>
    <row r="36" spans="1:47" s="22" customFormat="1">
      <c r="A36" s="6"/>
      <c r="B36" s="14">
        <f t="shared" si="3"/>
        <v>23</v>
      </c>
      <c r="C36" s="15" t="s">
        <v>506</v>
      </c>
      <c r="D36" s="15" t="s">
        <v>155</v>
      </c>
      <c r="E36" s="17"/>
      <c r="F36" s="16" t="s">
        <v>184</v>
      </c>
      <c r="G36" s="17">
        <v>8</v>
      </c>
      <c r="H36" s="17" t="str">
        <f t="shared" si="4"/>
        <v>numeric</v>
      </c>
      <c r="I36" s="17">
        <f t="shared" si="5"/>
        <v>7</v>
      </c>
      <c r="J36" s="18"/>
      <c r="K36" s="21"/>
      <c r="L36" s="19"/>
      <c r="M36" s="20"/>
      <c r="P36" s="6"/>
      <c r="Q36" s="6"/>
      <c r="R36" s="6"/>
      <c r="S36" s="6" t="str">
        <f t="shared" si="6"/>
        <v>,koi_yakuzai</v>
      </c>
      <c r="T36" s="6" t="str">
        <f t="shared" si="7"/>
        <v>NUMERIC</v>
      </c>
      <c r="U36" s="6" t="str">
        <f t="shared" si="8"/>
        <v/>
      </c>
      <c r="V36" s="6" t="str">
        <f t="shared" si="0"/>
        <v/>
      </c>
      <c r="W36" s="6" t="str">
        <f t="shared" si="1"/>
        <v>-- 行為薬剤料</v>
      </c>
      <c r="X36" s="6"/>
      <c r="AF36" s="42"/>
      <c r="AG36" s="42"/>
      <c r="AH36" s="42"/>
      <c r="AK36" s="22" t="str">
        <f t="shared" si="11"/>
        <v>,koi_yakuzai</v>
      </c>
      <c r="AP36" s="22" t="str">
        <f t="shared" si="9"/>
        <v>,d.koi_yakuzai</v>
      </c>
      <c r="AU36" s="22" t="str">
        <f t="shared" si="10"/>
        <v>,d.koi_yakuzai</v>
      </c>
    </row>
    <row r="37" spans="1:47" s="22" customFormat="1">
      <c r="A37" s="6"/>
      <c r="B37" s="14">
        <f t="shared" si="3"/>
        <v>24</v>
      </c>
      <c r="C37" s="15" t="s">
        <v>507</v>
      </c>
      <c r="D37" s="15" t="s">
        <v>156</v>
      </c>
      <c r="E37" s="17"/>
      <c r="F37" s="16" t="s">
        <v>184</v>
      </c>
      <c r="G37" s="17">
        <v>8</v>
      </c>
      <c r="H37" s="17" t="str">
        <f t="shared" si="4"/>
        <v>numeric</v>
      </c>
      <c r="I37" s="17">
        <f t="shared" si="5"/>
        <v>7</v>
      </c>
      <c r="J37" s="18"/>
      <c r="K37" s="21"/>
      <c r="L37" s="19"/>
      <c r="M37" s="20"/>
      <c r="P37" s="6"/>
      <c r="Q37" s="6"/>
      <c r="R37" s="6"/>
      <c r="S37" s="6" t="str">
        <f t="shared" si="6"/>
        <v>,koi_zairyo</v>
      </c>
      <c r="T37" s="6" t="str">
        <f t="shared" si="7"/>
        <v>NUMERIC</v>
      </c>
      <c r="U37" s="6" t="str">
        <f t="shared" si="8"/>
        <v/>
      </c>
      <c r="V37" s="6" t="str">
        <f t="shared" si="0"/>
        <v/>
      </c>
      <c r="W37" s="6" t="str">
        <f t="shared" si="1"/>
        <v>-- 行為材料料</v>
      </c>
      <c r="X37" s="6"/>
      <c r="AF37" s="42"/>
      <c r="AG37" s="42"/>
      <c r="AH37" s="42"/>
      <c r="AK37" s="22" t="str">
        <f t="shared" si="11"/>
        <v>,koi_zairyo</v>
      </c>
      <c r="AP37" s="22" t="str">
        <f t="shared" si="9"/>
        <v>,d.koi_zairyo</v>
      </c>
      <c r="AU37" s="22" t="str">
        <f t="shared" si="10"/>
        <v>,d.koi_zairyo</v>
      </c>
    </row>
    <row r="38" spans="1:47" s="22" customFormat="1">
      <c r="A38" s="6"/>
      <c r="B38" s="14">
        <f t="shared" si="3"/>
        <v>25</v>
      </c>
      <c r="C38" s="25" t="s">
        <v>508</v>
      </c>
      <c r="D38" s="25" t="s">
        <v>147</v>
      </c>
      <c r="E38" s="16"/>
      <c r="F38" s="16" t="s">
        <v>184</v>
      </c>
      <c r="G38" s="16">
        <v>8</v>
      </c>
      <c r="H38" s="17" t="str">
        <f t="shared" si="4"/>
        <v>numeric</v>
      </c>
      <c r="I38" s="17">
        <f t="shared" si="5"/>
        <v>7</v>
      </c>
      <c r="J38" s="26"/>
      <c r="K38" s="27"/>
      <c r="L38" s="28"/>
      <c r="M38" s="29"/>
      <c r="P38" s="6"/>
      <c r="Q38" s="6"/>
      <c r="R38" s="6"/>
      <c r="S38" s="6" t="str">
        <f t="shared" si="6"/>
        <v>,koi_times</v>
      </c>
      <c r="T38" s="6" t="str">
        <f t="shared" si="7"/>
        <v>NUMERIC</v>
      </c>
      <c r="U38" s="6" t="str">
        <f t="shared" si="8"/>
        <v/>
      </c>
      <c r="V38" s="6" t="str">
        <f t="shared" si="0"/>
        <v/>
      </c>
      <c r="W38" s="6" t="str">
        <f t="shared" si="1"/>
        <v>-- 行為回数</v>
      </c>
      <c r="X38" s="6"/>
      <c r="AF38" s="42"/>
      <c r="AG38" s="42"/>
      <c r="AH38" s="42"/>
      <c r="AK38" s="22" t="str">
        <f t="shared" si="11"/>
        <v>,koi_times</v>
      </c>
      <c r="AP38" s="22" t="str">
        <f t="shared" si="9"/>
        <v>,d.koi_times</v>
      </c>
      <c r="AU38" s="22" t="str">
        <f t="shared" si="10"/>
        <v>,d.koi_times</v>
      </c>
    </row>
    <row r="39" spans="1:47" s="22" customFormat="1">
      <c r="A39" s="6"/>
      <c r="B39" s="14">
        <f t="shared" si="3"/>
        <v>26</v>
      </c>
      <c r="C39" s="15" t="s">
        <v>509</v>
      </c>
      <c r="D39" s="15" t="s">
        <v>441</v>
      </c>
      <c r="E39" s="17"/>
      <c r="F39" s="16" t="s">
        <v>183</v>
      </c>
      <c r="G39" s="17">
        <v>8</v>
      </c>
      <c r="H39" s="17" t="str">
        <f t="shared" si="4"/>
        <v>text</v>
      </c>
      <c r="I39" s="17">
        <f t="shared" si="5"/>
        <v>25</v>
      </c>
      <c r="J39" s="18"/>
      <c r="K39" s="21"/>
      <c r="L39" s="19"/>
      <c r="M39" s="20"/>
      <c r="P39" s="6"/>
      <c r="Q39" s="6"/>
      <c r="R39" s="6"/>
      <c r="S39" s="6" t="str">
        <f t="shared" si="6"/>
        <v>,hoken_no</v>
      </c>
      <c r="T39" s="6" t="str">
        <f t="shared" si="7"/>
        <v>TEXT</v>
      </c>
      <c r="U39" s="6" t="str">
        <f t="shared" si="8"/>
        <v/>
      </c>
      <c r="V39" s="6" t="str">
        <f t="shared" si="0"/>
        <v/>
      </c>
      <c r="W39" s="6" t="str">
        <f t="shared" si="1"/>
        <v>-- 保険者番号</v>
      </c>
      <c r="X39" s="6"/>
      <c r="AF39" s="42"/>
      <c r="AG39" s="42"/>
      <c r="AH39" s="42"/>
      <c r="AK39" s="22" t="str">
        <f t="shared" si="11"/>
        <v>,hoken_no</v>
      </c>
      <c r="AP39" s="22" t="str">
        <f t="shared" si="9"/>
        <v>,d.hoken_no</v>
      </c>
      <c r="AU39" s="22" t="str">
        <f t="shared" si="10"/>
        <v>,d.hoken_no</v>
      </c>
    </row>
    <row r="40" spans="1:47" s="22" customFormat="1">
      <c r="A40" s="6"/>
      <c r="B40" s="14">
        <f>ROW()-13</f>
        <v>27</v>
      </c>
      <c r="C40" s="25" t="s">
        <v>510</v>
      </c>
      <c r="D40" s="25" t="s">
        <v>148</v>
      </c>
      <c r="E40" s="16"/>
      <c r="F40" s="16" t="s">
        <v>183</v>
      </c>
      <c r="G40" s="16">
        <v>4</v>
      </c>
      <c r="H40" s="17" t="str">
        <f t="shared" si="4"/>
        <v>text</v>
      </c>
      <c r="I40" s="17">
        <f t="shared" si="5"/>
        <v>13</v>
      </c>
      <c r="J40" s="26"/>
      <c r="K40" s="27"/>
      <c r="L40" s="28"/>
      <c r="M40" s="29"/>
      <c r="P40" s="6"/>
      <c r="Q40" s="6"/>
      <c r="R40" s="6"/>
      <c r="S40" s="6" t="str">
        <f t="shared" si="6"/>
        <v>,receipt_type_code</v>
      </c>
      <c r="T40" s="6" t="str">
        <f t="shared" si="7"/>
        <v>TEXT</v>
      </c>
      <c r="U40" s="6" t="str">
        <f t="shared" si="8"/>
        <v/>
      </c>
      <c r="V40" s="6" t="str">
        <f t="shared" si="0"/>
        <v/>
      </c>
      <c r="W40" s="6" t="str">
        <f t="shared" si="1"/>
        <v>-- レセプト種別コード</v>
      </c>
      <c r="X40" s="6"/>
      <c r="AF40" s="42"/>
      <c r="AG40" s="42"/>
      <c r="AH40" s="42"/>
      <c r="AK40" s="22" t="str">
        <f t="shared" si="11"/>
        <v>,receipt_type_code</v>
      </c>
      <c r="AP40" s="22" t="str">
        <f t="shared" si="9"/>
        <v>,d.receipt_type_code</v>
      </c>
      <c r="AU40" s="22" t="str">
        <f t="shared" si="10"/>
        <v>,d.receipt_type_code</v>
      </c>
    </row>
    <row r="41" spans="1:47" s="22" customFormat="1">
      <c r="A41" s="6"/>
      <c r="B41" s="14">
        <f t="shared" si="3"/>
        <v>28</v>
      </c>
      <c r="C41" s="15" t="s">
        <v>511</v>
      </c>
      <c r="D41" s="15" t="s">
        <v>149</v>
      </c>
      <c r="E41" s="17"/>
      <c r="F41" s="16" t="s">
        <v>183</v>
      </c>
      <c r="G41" s="17">
        <v>8</v>
      </c>
      <c r="H41" s="17" t="str">
        <f t="shared" si="4"/>
        <v>text</v>
      </c>
      <c r="I41" s="17">
        <f t="shared" si="5"/>
        <v>25</v>
      </c>
      <c r="J41" s="18"/>
      <c r="K41" s="21"/>
      <c r="L41" s="19" t="s">
        <v>137</v>
      </c>
      <c r="M41" s="20" t="s">
        <v>425</v>
      </c>
      <c r="P41" s="6"/>
      <c r="Q41" s="6"/>
      <c r="R41" s="6"/>
      <c r="S41" s="6" t="str">
        <f t="shared" si="6"/>
        <v>,jisshi_ymd</v>
      </c>
      <c r="T41" s="6" t="str">
        <f t="shared" si="7"/>
        <v>TEXT</v>
      </c>
      <c r="U41" s="6" t="str">
        <f t="shared" si="8"/>
        <v/>
      </c>
      <c r="V41" s="6" t="str">
        <f t="shared" si="0"/>
        <v>NOT NULL</v>
      </c>
      <c r="W41" s="6" t="str">
        <f t="shared" si="1"/>
        <v>-- 実施年月日</v>
      </c>
      <c r="X41" s="6"/>
      <c r="AF41" s="42"/>
      <c r="AG41" s="42"/>
      <c r="AH41" s="42"/>
      <c r="AK41" s="22" t="str">
        <f t="shared" si="11"/>
        <v>,jisshi_ymd</v>
      </c>
      <c r="AP41" s="22" t="str">
        <f t="shared" si="9"/>
        <v>,d.jisshi_ymd</v>
      </c>
      <c r="AU41" s="22" t="str">
        <f t="shared" si="10"/>
        <v>,d.jisshi_ymd</v>
      </c>
    </row>
    <row r="42" spans="1:47" s="22" customFormat="1">
      <c r="A42" s="6"/>
      <c r="B42" s="14">
        <f t="shared" si="3"/>
        <v>29</v>
      </c>
      <c r="C42" s="25" t="s">
        <v>512</v>
      </c>
      <c r="D42" s="25" t="s">
        <v>150</v>
      </c>
      <c r="E42" s="16"/>
      <c r="F42" s="16" t="s">
        <v>183</v>
      </c>
      <c r="G42" s="16">
        <v>2</v>
      </c>
      <c r="H42" s="17" t="str">
        <f t="shared" si="4"/>
        <v>text</v>
      </c>
      <c r="I42" s="17">
        <f t="shared" si="5"/>
        <v>7</v>
      </c>
      <c r="J42" s="26"/>
      <c r="K42" s="27"/>
      <c r="L42" s="28"/>
      <c r="M42" s="29"/>
      <c r="P42" s="6"/>
      <c r="Q42" s="6"/>
      <c r="R42" s="6"/>
      <c r="S42" s="6" t="str">
        <f t="shared" si="6"/>
        <v>,receipt_ka_kubun</v>
      </c>
      <c r="T42" s="6" t="str">
        <f t="shared" si="7"/>
        <v>TEXT</v>
      </c>
      <c r="U42" s="6" t="str">
        <f t="shared" si="8"/>
        <v/>
      </c>
      <c r="V42" s="6" t="str">
        <f t="shared" si="0"/>
        <v/>
      </c>
      <c r="W42" s="6" t="str">
        <f t="shared" si="1"/>
        <v>-- レセプト科区分</v>
      </c>
      <c r="X42" s="6"/>
      <c r="AF42" s="42"/>
      <c r="AG42" s="42"/>
      <c r="AH42" s="42"/>
      <c r="AK42" s="22" t="str">
        <f t="shared" si="11"/>
        <v>,receipt_ka_kubun</v>
      </c>
      <c r="AP42" s="22" t="str">
        <f t="shared" si="9"/>
        <v>,d.receipt_ka_kubun</v>
      </c>
      <c r="AU42" s="22" t="str">
        <f t="shared" si="10"/>
        <v>,d.receipt_ka_kubun</v>
      </c>
    </row>
    <row r="43" spans="1:47" s="22" customFormat="1">
      <c r="A43" s="6"/>
      <c r="B43" s="14">
        <f t="shared" si="3"/>
        <v>30</v>
      </c>
      <c r="C43" s="15" t="s">
        <v>151</v>
      </c>
      <c r="D43" s="15" t="s">
        <v>152</v>
      </c>
      <c r="E43" s="17"/>
      <c r="F43" s="16" t="s">
        <v>183</v>
      </c>
      <c r="G43" s="17">
        <v>3</v>
      </c>
      <c r="H43" s="17" t="str">
        <f t="shared" si="4"/>
        <v>text</v>
      </c>
      <c r="I43" s="17">
        <f t="shared" si="5"/>
        <v>10</v>
      </c>
      <c r="J43" s="18"/>
      <c r="K43" s="21"/>
      <c r="L43" s="19"/>
      <c r="M43" s="20"/>
      <c r="P43" s="6"/>
      <c r="Q43" s="6"/>
      <c r="R43" s="6"/>
      <c r="S43" s="6" t="str">
        <f t="shared" si="6"/>
        <v>,department_kubun</v>
      </c>
      <c r="T43" s="6" t="str">
        <f t="shared" si="7"/>
        <v>TEXT</v>
      </c>
      <c r="U43" s="6" t="str">
        <f t="shared" si="8"/>
        <v/>
      </c>
      <c r="V43" s="6" t="str">
        <f t="shared" si="0"/>
        <v/>
      </c>
      <c r="W43" s="6" t="str">
        <f t="shared" si="1"/>
        <v>-- 診療科区分</v>
      </c>
      <c r="X43" s="6"/>
      <c r="AF43" s="42"/>
      <c r="AG43" s="42"/>
      <c r="AH43" s="42"/>
      <c r="AK43" s="22" t="str">
        <f t="shared" si="11"/>
        <v>,department_kubun</v>
      </c>
      <c r="AP43" s="22" t="str">
        <f t="shared" si="9"/>
        <v>,d.department_kubun</v>
      </c>
      <c r="AU43" s="22" t="str">
        <f t="shared" si="10"/>
        <v>,d.department_kubun</v>
      </c>
    </row>
    <row r="44" spans="1:47" s="22" customFormat="1">
      <c r="A44" s="6"/>
      <c r="B44" s="14">
        <f>ROW()-13</f>
        <v>31</v>
      </c>
      <c r="C44" s="25" t="s">
        <v>513</v>
      </c>
      <c r="D44" s="25" t="s">
        <v>446</v>
      </c>
      <c r="E44" s="16"/>
      <c r="F44" s="16" t="s">
        <v>183</v>
      </c>
      <c r="G44" s="16">
        <v>10</v>
      </c>
      <c r="H44" s="17" t="str">
        <f t="shared" si="4"/>
        <v>text</v>
      </c>
      <c r="I44" s="17">
        <f t="shared" si="5"/>
        <v>31</v>
      </c>
      <c r="J44" s="26"/>
      <c r="K44" s="27"/>
      <c r="L44" s="28"/>
      <c r="M44" s="29"/>
      <c r="P44" s="6"/>
      <c r="Q44" s="6"/>
      <c r="R44" s="6"/>
      <c r="S44" s="6" t="str">
        <f t="shared" si="6"/>
        <v>,doctor_code</v>
      </c>
      <c r="T44" s="6" t="str">
        <f t="shared" si="7"/>
        <v>TEXT</v>
      </c>
      <c r="U44" s="6" t="str">
        <f t="shared" si="8"/>
        <v/>
      </c>
      <c r="V44" s="6" t="str">
        <f t="shared" si="0"/>
        <v/>
      </c>
      <c r="W44" s="6" t="str">
        <f t="shared" si="1"/>
        <v>-- 医師コード</v>
      </c>
      <c r="X44" s="6"/>
      <c r="AF44" s="42"/>
      <c r="AG44" s="42"/>
      <c r="AH44" s="42"/>
      <c r="AK44" s="22" t="str">
        <f t="shared" si="11"/>
        <v>,doctor_code</v>
      </c>
      <c r="AP44" s="22" t="str">
        <f t="shared" si="9"/>
        <v>,d.doctor_code</v>
      </c>
      <c r="AU44" s="22" t="str">
        <f t="shared" si="10"/>
        <v>,d.doctor_code</v>
      </c>
    </row>
    <row r="45" spans="1:47" s="22" customFormat="1">
      <c r="A45" s="6"/>
      <c r="B45" s="14">
        <f t="shared" si="3"/>
        <v>32</v>
      </c>
      <c r="C45" s="15" t="s">
        <v>514</v>
      </c>
      <c r="D45" s="15" t="s">
        <v>448</v>
      </c>
      <c r="E45" s="17"/>
      <c r="F45" s="16" t="s">
        <v>183</v>
      </c>
      <c r="G45" s="17">
        <v>10</v>
      </c>
      <c r="H45" s="17" t="str">
        <f t="shared" si="4"/>
        <v>text</v>
      </c>
      <c r="I45" s="17">
        <f t="shared" si="5"/>
        <v>31</v>
      </c>
      <c r="J45" s="18"/>
      <c r="K45" s="21"/>
      <c r="L45" s="19"/>
      <c r="M45" s="20"/>
      <c r="P45" s="6"/>
      <c r="Q45" s="6"/>
      <c r="R45" s="6"/>
      <c r="S45" s="6" t="str">
        <f t="shared" si="6"/>
        <v>,ward_code</v>
      </c>
      <c r="T45" s="6" t="str">
        <f t="shared" si="7"/>
        <v>TEXT</v>
      </c>
      <c r="U45" s="6" t="str">
        <f t="shared" si="8"/>
        <v/>
      </c>
      <c r="V45" s="6" t="str">
        <f t="shared" si="0"/>
        <v/>
      </c>
      <c r="W45" s="6" t="str">
        <f t="shared" si="1"/>
        <v>-- 病棟コード</v>
      </c>
      <c r="X45" s="6"/>
      <c r="AF45" s="42"/>
      <c r="AG45" s="42"/>
      <c r="AH45" s="42"/>
      <c r="AK45" s="22" t="str">
        <f t="shared" si="11"/>
        <v>,ward_code</v>
      </c>
      <c r="AP45" s="22" t="str">
        <f t="shared" si="9"/>
        <v>,d.ward_code</v>
      </c>
      <c r="AU45" s="22" t="str">
        <f t="shared" si="10"/>
        <v>,d.ward_code</v>
      </c>
    </row>
    <row r="46" spans="1:47" s="22" customFormat="1">
      <c r="A46" s="6"/>
      <c r="B46" s="14">
        <f>ROW()-13</f>
        <v>33</v>
      </c>
      <c r="C46" s="25" t="s">
        <v>515</v>
      </c>
      <c r="D46" s="25" t="s">
        <v>450</v>
      </c>
      <c r="E46" s="16"/>
      <c r="F46" s="16" t="s">
        <v>183</v>
      </c>
      <c r="G46" s="16">
        <v>1</v>
      </c>
      <c r="H46" s="17" t="str">
        <f t="shared" si="4"/>
        <v>text</v>
      </c>
      <c r="I46" s="17">
        <f t="shared" si="5"/>
        <v>4</v>
      </c>
      <c r="J46" s="26"/>
      <c r="K46" s="27"/>
      <c r="L46" s="28"/>
      <c r="M46" s="29" t="s">
        <v>451</v>
      </c>
      <c r="P46" s="6"/>
      <c r="Q46" s="6"/>
      <c r="R46" s="6"/>
      <c r="S46" s="6" t="str">
        <f t="shared" ref="S46" si="12">IF(B46&lt;&gt;1,","&amp;D46,D46)</f>
        <v>,ward_kubun</v>
      </c>
      <c r="T46" s="6" t="str">
        <f t="shared" ref="T46" si="13">UPPER(H46)</f>
        <v>TEXT</v>
      </c>
      <c r="U46" s="6" t="str">
        <f t="shared" ref="U46" si="14">IF(K46&lt;&gt;"","default "&amp;IF(H46="text","'"&amp;K46&amp;"'",K46),"")</f>
        <v/>
      </c>
      <c r="V46" s="6" t="str">
        <f t="shared" ref="V46" si="15">IF(L46="○","NOT NULL","")</f>
        <v/>
      </c>
      <c r="W46" s="6" t="str">
        <f t="shared" ref="W46" si="16">"-- "&amp;C46</f>
        <v>-- 病棟区分</v>
      </c>
      <c r="X46" s="6"/>
      <c r="AF46" s="42"/>
      <c r="AG46" s="42"/>
      <c r="AH46" s="42"/>
      <c r="AK46" s="22" t="str">
        <f t="shared" si="11"/>
        <v>,ward_kubun</v>
      </c>
      <c r="AP46" s="22" t="str">
        <f t="shared" si="9"/>
        <v>,d.ward_kubun</v>
      </c>
      <c r="AU46" s="22" t="str">
        <f t="shared" si="10"/>
        <v>,d.ward_kubun</v>
      </c>
    </row>
    <row r="47" spans="1:47" s="22" customFormat="1">
      <c r="A47" s="6"/>
      <c r="B47" s="14">
        <f>ROW()-13</f>
        <v>34</v>
      </c>
      <c r="C47" s="25" t="s">
        <v>516</v>
      </c>
      <c r="D47" s="25" t="s">
        <v>153</v>
      </c>
      <c r="E47" s="16"/>
      <c r="F47" s="16" t="s">
        <v>183</v>
      </c>
      <c r="G47" s="16">
        <v>1</v>
      </c>
      <c r="H47" s="17" t="str">
        <f t="shared" si="4"/>
        <v>text</v>
      </c>
      <c r="I47" s="17">
        <f t="shared" si="5"/>
        <v>4</v>
      </c>
      <c r="J47" s="26"/>
      <c r="K47" s="27"/>
      <c r="L47" s="28"/>
      <c r="M47" s="29" t="s">
        <v>453</v>
      </c>
      <c r="P47" s="6"/>
      <c r="Q47" s="6"/>
      <c r="R47" s="6"/>
      <c r="S47" s="6" t="str">
        <f t="shared" si="6"/>
        <v>,nyugai_kubun</v>
      </c>
      <c r="T47" s="6" t="str">
        <f t="shared" si="7"/>
        <v>TEXT</v>
      </c>
      <c r="U47" s="6" t="str">
        <f t="shared" si="8"/>
        <v/>
      </c>
      <c r="V47" s="6" t="str">
        <f t="shared" si="0"/>
        <v/>
      </c>
      <c r="W47" s="6" t="str">
        <f t="shared" si="1"/>
        <v>-- 入外区分</v>
      </c>
      <c r="X47" s="6"/>
      <c r="AF47" s="42"/>
      <c r="AG47" s="42"/>
      <c r="AH47" s="42"/>
      <c r="AK47" s="22" t="str">
        <f t="shared" si="11"/>
        <v>,nyugai_kubun</v>
      </c>
      <c r="AP47" s="22" t="str">
        <f t="shared" si="9"/>
        <v>,d.nyugai_kubun</v>
      </c>
      <c r="AU47" s="22" t="str">
        <f t="shared" si="10"/>
        <v>,d.nyugai_kubun</v>
      </c>
    </row>
    <row r="48" spans="1:47" s="22" customFormat="1" ht="18.75" customHeight="1" thickBot="1">
      <c r="A48" s="6"/>
      <c r="B48" s="30">
        <f>ROW()-13</f>
        <v>35</v>
      </c>
      <c r="C48" s="31" t="s">
        <v>517</v>
      </c>
      <c r="D48" s="31" t="s">
        <v>455</v>
      </c>
      <c r="E48" s="23"/>
      <c r="F48" s="23" t="s">
        <v>183</v>
      </c>
      <c r="G48" s="23">
        <v>3</v>
      </c>
      <c r="H48" s="23" t="str">
        <f t="shared" si="4"/>
        <v>text</v>
      </c>
      <c r="I48" s="23">
        <f t="shared" si="5"/>
        <v>10</v>
      </c>
      <c r="J48" s="32"/>
      <c r="K48" s="33"/>
      <c r="L48" s="34"/>
      <c r="M48" s="35"/>
      <c r="P48" s="6"/>
      <c r="Q48" s="6"/>
      <c r="R48" s="6"/>
      <c r="S48" s="6" t="str">
        <f t="shared" si="6"/>
        <v>,facility_type</v>
      </c>
      <c r="T48" s="6" t="str">
        <f t="shared" si="7"/>
        <v>TEXT</v>
      </c>
      <c r="U48" s="6" t="str">
        <f t="shared" si="8"/>
        <v/>
      </c>
      <c r="V48" s="6" t="str">
        <f t="shared" si="0"/>
        <v/>
      </c>
      <c r="W48" s="6" t="str">
        <f t="shared" si="1"/>
        <v>-- 施設タイプ</v>
      </c>
      <c r="X48" s="6"/>
      <c r="AF48" s="42"/>
      <c r="AG48" s="42"/>
      <c r="AH48" s="42"/>
      <c r="AK48" s="22" t="str">
        <f t="shared" si="11"/>
        <v>,facility_type</v>
      </c>
      <c r="AP48" s="22" t="str">
        <f t="shared" si="9"/>
        <v>,d.facility_type</v>
      </c>
      <c r="AU48" s="22" t="str">
        <f t="shared" si="10"/>
        <v>,d.facility_type</v>
      </c>
    </row>
    <row r="49" spans="1:47">
      <c r="P49" s="22"/>
      <c r="R49" s="6" t="s">
        <v>175</v>
      </c>
      <c r="Y49" s="22"/>
      <c r="Z49" s="22"/>
      <c r="AA49" s="22"/>
      <c r="AB49" s="22"/>
      <c r="AJ49" s="6" t="s">
        <v>476</v>
      </c>
      <c r="AO49" s="6" t="s">
        <v>476</v>
      </c>
      <c r="AT49" s="6" t="s">
        <v>476</v>
      </c>
    </row>
    <row r="50" spans="1:47">
      <c r="A50" s="22"/>
      <c r="P50" s="22"/>
      <c r="Y50" s="22"/>
      <c r="Z50" s="22"/>
      <c r="AA50" s="22"/>
      <c r="AB50" s="22"/>
      <c r="AK50" s="6" t="str">
        <f>AK$11&amp;"."&amp;SUBSTITUTE($D$8,"merge","dwh")</f>
        <v>milscm2.dwh_dpc_efn</v>
      </c>
      <c r="AP50" s="6" t="str">
        <f>"(select * from "&amp;$AP$11&amp;"."&amp;SUBSTITUTE($D$8,"merge","dwh")&amp;" where facility_id = '%(facility_id)s') d "</f>
        <v xml:space="preserve">(select * from milscm22.dwh_dpc_efn where facility_id = '%(facility_id)s') d </v>
      </c>
      <c r="AU50" s="6" t="str">
        <f>"(select * from "&amp;$AU$11&amp;"."&amp;SUBSTITUTE($D$8,"merge","dwh")&amp;" where facility_id = '%(facility_id)s') d "</f>
        <v xml:space="preserve">(select * from milscm12.dwh_dpc_efn where facility_id = '%(facility_id)s') d </v>
      </c>
    </row>
    <row r="51" spans="1:47">
      <c r="P51" s="22"/>
      <c r="Y51" s="22"/>
      <c r="Z51" s="22"/>
      <c r="AA51" s="22"/>
      <c r="AB51" s="22"/>
      <c r="AJ51" s="6" t="s">
        <v>2006</v>
      </c>
      <c r="AO51" s="6" t="s">
        <v>2006</v>
      </c>
      <c r="AT51" s="6" t="s">
        <v>2006</v>
      </c>
    </row>
    <row r="52" spans="1:47">
      <c r="P52" s="22"/>
      <c r="Y52" s="22"/>
      <c r="Z52" s="22"/>
      <c r="AA52" s="22"/>
      <c r="AB52" s="22"/>
      <c r="AI52" s="6" t="s">
        <v>138</v>
      </c>
      <c r="AK52" s="6" t="str">
        <f>$AI52&amp;" = '%(facility_id)s'"</f>
        <v>facility_id = '%(facility_id)s'</v>
      </c>
      <c r="AP52" s="6" t="str">
        <f>"not exists ( select 1 from (select * from "&amp;"milscm4."&amp;$D$8&amp;" where facility_id = '%(facility_id)s') m where"</f>
        <v>not exists ( select 1 from (select * from milscm4.merge_dpc_efn where facility_id = '%(facility_id)s') m where</v>
      </c>
      <c r="AU52" s="6" t="str">
        <f>"not exists ( select 1 from (select * from "&amp;"milscm4."&amp;$D$8&amp;" where facility_id = '%(facility_id)s') m where"</f>
        <v>not exists ( select 1 from (select * from milscm4.merge_dpc_efn where facility_id = '%(facility_id)s') m where</v>
      </c>
    </row>
    <row r="53" spans="1:47">
      <c r="P53" s="22"/>
      <c r="Y53" s="22"/>
      <c r="Z53" s="22"/>
      <c r="AA53" s="22"/>
      <c r="AB53" s="22"/>
      <c r="AJ53" s="6" t="s">
        <v>2007</v>
      </c>
      <c r="AN53" s="6" t="s">
        <v>138</v>
      </c>
      <c r="AP53" s="6" t="str">
        <f>"d."&amp;AN53&amp;" = m."&amp;AN53</f>
        <v>d.facility_id = m.facility_id</v>
      </c>
      <c r="AS53" s="6" t="s">
        <v>138</v>
      </c>
      <c r="AU53" s="6" t="str">
        <f>"d."&amp;AS53&amp;" = m."&amp;AS53</f>
        <v>d.facility_id = m.facility_id</v>
      </c>
    </row>
    <row r="54" spans="1:47">
      <c r="AN54" s="6" t="s">
        <v>2021</v>
      </c>
      <c r="AP54" s="6" t="str">
        <f>"and d."&amp;AN54&amp;" = m."&amp;AN54</f>
        <v>and d.shinryo_ym = m.shinryo_ym</v>
      </c>
      <c r="AS54" s="6" t="s">
        <v>2021</v>
      </c>
      <c r="AU54" s="6" t="str">
        <f>"and d."&amp;AS54&amp;" = m."&amp;AS54</f>
        <v>and d.shinryo_ym = m.shinryo_ym</v>
      </c>
    </row>
    <row r="55" spans="1:47">
      <c r="AP55" s="6" t="str">
        <f>")"</f>
        <v>)</v>
      </c>
      <c r="AU55" s="6" t="str">
        <f>")"</f>
        <v>)</v>
      </c>
    </row>
    <row r="56" spans="1:47">
      <c r="AO56" s="6" t="s">
        <v>2007</v>
      </c>
      <c r="AT56" s="6" t="s">
        <v>2007</v>
      </c>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U56"/>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milscm4.merge_dpc_efg</v>
      </c>
    </row>
    <row r="3" spans="1:47" ht="18" thickBot="1">
      <c r="B3" s="9"/>
      <c r="C3" s="9"/>
      <c r="D3" s="9"/>
      <c r="E3" s="9"/>
      <c r="F3" s="9"/>
      <c r="G3" s="9"/>
      <c r="H3" s="9"/>
      <c r="I3" s="9"/>
      <c r="J3" s="9"/>
      <c r="K3" s="9"/>
      <c r="L3" s="9"/>
      <c r="M3" s="10"/>
      <c r="N3" s="9"/>
      <c r="Q3" s="6" t="str">
        <f>"ADD CONSTRAINT "&amp;D$8&amp;"_pkey"</f>
        <v>ADD CONSTRAINT merge_dpc_efg_pkey</v>
      </c>
    </row>
    <row r="4" spans="1:47">
      <c r="B4" s="177" t="s">
        <v>133</v>
      </c>
      <c r="C4" s="178"/>
      <c r="D4" s="179" t="str">
        <f>VLOOKUP(D7,エンティティ一覧!A1:'エンティティ一覧'!AQ10060,13,FALSE)</f>
        <v>ENT_C1_03</v>
      </c>
      <c r="E4" s="180"/>
      <c r="F4" s="180"/>
      <c r="G4" s="180"/>
      <c r="H4" s="180"/>
      <c r="I4" s="180"/>
      <c r="J4" s="180"/>
      <c r="K4" s="180"/>
      <c r="L4" s="180"/>
      <c r="M4" s="181"/>
      <c r="R4" s="6" t="s">
        <v>176</v>
      </c>
    </row>
    <row r="5" spans="1:47">
      <c r="B5" s="161" t="s">
        <v>112</v>
      </c>
      <c r="C5" s="162"/>
      <c r="D5" s="163" t="str">
        <f>VLOOKUP(D7,エンティティ一覧!A1:'エンティティ一覧'!AQ10060,2,FALSE)</f>
        <v>SA_C1</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v>
      </c>
      <c r="E6" s="164"/>
      <c r="F6" s="164"/>
      <c r="G6" s="164"/>
      <c r="H6" s="164"/>
      <c r="I6" s="164"/>
      <c r="J6" s="164"/>
      <c r="K6" s="164"/>
      <c r="L6" s="164"/>
      <c r="M6" s="165"/>
      <c r="T6" s="6" t="s">
        <v>525</v>
      </c>
    </row>
    <row r="7" spans="1:47">
      <c r="B7" s="161" t="s">
        <v>114</v>
      </c>
      <c r="C7" s="162"/>
      <c r="D7" s="163" t="s">
        <v>540</v>
      </c>
      <c r="E7" s="164"/>
      <c r="F7" s="164"/>
      <c r="G7" s="164"/>
      <c r="H7" s="164"/>
      <c r="I7" s="164"/>
      <c r="J7" s="164"/>
      <c r="K7" s="164"/>
      <c r="L7" s="164"/>
      <c r="M7" s="165"/>
      <c r="T7" s="6" t="s">
        <v>960</v>
      </c>
    </row>
    <row r="8" spans="1:47">
      <c r="B8" s="161" t="s">
        <v>115</v>
      </c>
      <c r="C8" s="162"/>
      <c r="D8" s="163" t="s">
        <v>542</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二次利用DBのDPC調査データ_外来EF統合ファイルテーブルについて、バックアップスキーマを含めて結合する。</v>
      </c>
      <c r="E9" s="169"/>
      <c r="F9" s="169"/>
      <c r="G9" s="169"/>
      <c r="H9" s="169"/>
      <c r="I9" s="169"/>
      <c r="J9" s="169"/>
      <c r="K9" s="169"/>
      <c r="L9" s="169"/>
      <c r="M9" s="170"/>
      <c r="P9" s="6" t="str">
        <f>"ALTER TABLE milscm4."&amp;D$8&amp;" OWNER TO pgappl11;"</f>
        <v>ALTER TABLE milscm4.merge_dpc_efg OWNER TO pgappl11;</v>
      </c>
    </row>
    <row r="10" spans="1:47">
      <c r="B10" s="11"/>
      <c r="C10" s="11"/>
      <c r="D10" s="9"/>
      <c r="E10" s="9"/>
      <c r="F10" s="9"/>
      <c r="G10" s="9"/>
      <c r="H10" s="9"/>
      <c r="I10" s="9"/>
      <c r="J10" s="9"/>
      <c r="K10" s="9"/>
      <c r="L10" s="9"/>
      <c r="M10" s="10"/>
      <c r="N10" s="9"/>
      <c r="P10" s="6" t="str">
        <f>"GRANT ALL ON TABLE milscm4."&amp;D$8&amp;" TO pgappl11;"</f>
        <v>GRANT ALL ON TABLE milscm4.merge_dpc_efg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milscm4.merge_dpc_efg</v>
      </c>
      <c r="AF12" s="156" t="s">
        <v>480</v>
      </c>
      <c r="AG12" s="156"/>
      <c r="AH12" s="156"/>
      <c r="AJ12" s="6" t="str">
        <f>"INSERT INTO milscm4."&amp;$D$8</f>
        <v>INSERT INTO milscm4.merge_dpc_efg</v>
      </c>
      <c r="AO12" s="6" t="str">
        <f>"INSERT INTO milscm4."&amp;$D$8</f>
        <v>INSERT INTO milscm4.merge_dpc_efg</v>
      </c>
      <c r="AT12" s="6" t="str">
        <f>"INSERT INTO milscm4."&amp;$D$8</f>
        <v>INSERT INTO milscm4.merge_dpc_efg</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48" si="0">IF(L14="○","NOT NULL","")</f>
        <v>NOT NULL</v>
      </c>
      <c r="W14" s="6" t="str">
        <f t="shared" ref="W14:W48" si="1">"-- "&amp;C14</f>
        <v>-- 取込年月</v>
      </c>
      <c r="X14" s="6"/>
      <c r="AF14" s="42"/>
      <c r="AG14" s="42"/>
      <c r="AH14" s="42"/>
      <c r="AK14" s="22" t="str">
        <f t="shared" ref="AK14:AK17" si="2">IF(CHOOSE(MATCH(AK$11,$AF$11:$AH$11,0),$AF14,$AG14,$AH14)="〇",IF($B14&lt;&gt;1,",Null","Null"),IF($B14&lt;&gt;1,","&amp;$D14,$D14))</f>
        <v>torikomi_ym</v>
      </c>
      <c r="AP14" s="22" t="str">
        <f>IF(CHOOSE(MATCH(AP$11,$AF$11:$AH$11,0),$AF14,$AG14,$AH14)="〇",IF($B14&lt;&gt;1,",Null","Null"),IF($B14&lt;&gt;1,","&amp;"d."&amp;$D14,"d."&amp;$D14))</f>
        <v>d.torikomi_ym</v>
      </c>
      <c r="AU14" s="22" t="str">
        <f>IF(CHOOSE(MATCH(AU$11,$AF$11:$AH$11,0),$AF14,$AG14,$AH14)="〇",IF($B14&lt;&gt;1,",Null","Null"),IF($B14&lt;&gt;1,","&amp;"d."&amp;$D14,"d."&amp;$D14))</f>
        <v>d.torikomi_ym</v>
      </c>
    </row>
    <row r="15" spans="1:47" s="22" customFormat="1">
      <c r="A15" s="6"/>
      <c r="B15" s="14">
        <f t="shared" ref="B15:B45" si="3">ROW()-13</f>
        <v>2</v>
      </c>
      <c r="C15" s="15" t="s">
        <v>162</v>
      </c>
      <c r="D15" s="15" t="s">
        <v>136</v>
      </c>
      <c r="E15" s="17"/>
      <c r="F15" s="16" t="s">
        <v>129</v>
      </c>
      <c r="G15" s="17">
        <v>10</v>
      </c>
      <c r="H15" s="17" t="str">
        <f t="shared" ref="H15:H48" si="4">IF(F15="フラグ","boolean",IF(F15="文字列","text",IF(F15="整数","integer",IF(F15="実数","numeric",""))))</f>
        <v>integer</v>
      </c>
      <c r="I15" s="17">
        <f t="shared" ref="I15:I48" si="5">IF(H15="boolean",1,IF(H15="text",IF(G15&lt;=126,1+(G15*3),4+(G15*3)),IF(H15="integer",4,IF(H15="numeric",3+CEILING(G15/4*2,2),0))))</f>
        <v>4</v>
      </c>
      <c r="J15" s="18"/>
      <c r="K15" s="21"/>
      <c r="L15" s="19"/>
      <c r="M15" s="20" t="s">
        <v>415</v>
      </c>
      <c r="P15" s="6"/>
      <c r="Q15" s="6"/>
      <c r="R15" s="6"/>
      <c r="S15" s="6" t="str">
        <f t="shared" ref="S15:S48" si="6">IF(B15&lt;&gt;1,","&amp;D15,D15)</f>
        <v>,mil_karute_id</v>
      </c>
      <c r="T15" s="6" t="str">
        <f t="shared" ref="T15:T48" si="7">UPPER(H15)</f>
        <v>INTEGER</v>
      </c>
      <c r="U15" s="6" t="str">
        <f t="shared" ref="U15:U48" si="8">IF(K15&lt;&gt;"","default "&amp;IF(H15="text","'"&amp;K15&amp;"'",K15),"")</f>
        <v/>
      </c>
      <c r="V15" s="6" t="str">
        <f t="shared" si="0"/>
        <v/>
      </c>
      <c r="W15" s="6" t="str">
        <f t="shared" si="1"/>
        <v>-- 千年カルテID</v>
      </c>
      <c r="X15" s="6"/>
      <c r="AF15" s="42"/>
      <c r="AG15" s="42"/>
      <c r="AH15" s="42"/>
      <c r="AK15" s="22" t="str">
        <f t="shared" si="2"/>
        <v>,mil_karute_id</v>
      </c>
      <c r="AP15" s="22" t="str">
        <f t="shared" ref="AP15:AP48" si="9">IF(CHOOSE(MATCH(AP$11,$AF$11:$AH$11,0),$AF15,$AG15,$AH15)="〇",IF($B15&lt;&gt;1,",Null","Null"),IF($B15&lt;&gt;1,","&amp;"d."&amp;$D15,"d."&amp;$D15))</f>
        <v>,d.mil_karute_id</v>
      </c>
      <c r="AU15" s="22" t="str">
        <f t="shared" ref="AU15:AU48" si="10">IF(CHOOSE(MATCH(AU$11,$AF$11:$AH$11,0),$AF15,$AG15,$AH15)="〇",IF($B15&lt;&gt;1,",Null","Null"),IF($B15&lt;&gt;1,","&amp;"d."&amp;$D15,"d."&amp;$D15))</f>
        <v>,d.mil_karute_id</v>
      </c>
    </row>
    <row r="16" spans="1:47" s="22" customFormat="1" ht="34.799999999999997">
      <c r="A16" s="6"/>
      <c r="B16" s="14">
        <f t="shared" si="3"/>
        <v>3</v>
      </c>
      <c r="C16" s="25" t="s">
        <v>161</v>
      </c>
      <c r="D16" s="25" t="s">
        <v>138</v>
      </c>
      <c r="E16" s="16" t="s">
        <v>137</v>
      </c>
      <c r="F16" s="16" t="s">
        <v>183</v>
      </c>
      <c r="G16" s="16">
        <v>9</v>
      </c>
      <c r="H16" s="17" t="str">
        <f t="shared" si="4"/>
        <v>text</v>
      </c>
      <c r="I16" s="17">
        <f t="shared" si="5"/>
        <v>28</v>
      </c>
      <c r="J16" s="26"/>
      <c r="K16" s="27"/>
      <c r="L16" s="28" t="s">
        <v>137</v>
      </c>
      <c r="M16" s="29" t="s">
        <v>416</v>
      </c>
      <c r="P16" s="6"/>
      <c r="Q16" s="6"/>
      <c r="R16" s="6"/>
      <c r="S16" s="6" t="str">
        <f t="shared" si="6"/>
        <v>,facility_id</v>
      </c>
      <c r="T16" s="6" t="str">
        <f t="shared" si="7"/>
        <v>TEXT</v>
      </c>
      <c r="U16" s="6" t="str">
        <f t="shared" si="8"/>
        <v/>
      </c>
      <c r="V16" s="6" t="str">
        <f t="shared" si="0"/>
        <v>NOT NULL</v>
      </c>
      <c r="W16" s="6" t="str">
        <f t="shared" si="1"/>
        <v>-- 施設ID</v>
      </c>
      <c r="X16" s="6"/>
      <c r="AF16" s="42"/>
      <c r="AG16" s="42"/>
      <c r="AH16" s="42"/>
      <c r="AK16" s="22" t="str">
        <f t="shared" si="2"/>
        <v>,facility_id</v>
      </c>
      <c r="AP16" s="22" t="str">
        <f t="shared" si="9"/>
        <v>,d.facility_id</v>
      </c>
      <c r="AU16" s="22" t="str">
        <f t="shared" si="10"/>
        <v>,d.facility_id</v>
      </c>
    </row>
    <row r="17" spans="1:47" s="22" customFormat="1" ht="69.599999999999994">
      <c r="A17" s="6"/>
      <c r="B17" s="14">
        <f t="shared" si="3"/>
        <v>4</v>
      </c>
      <c r="C17" s="15" t="s">
        <v>417</v>
      </c>
      <c r="D17" s="15" t="s">
        <v>139</v>
      </c>
      <c r="E17" s="17" t="s">
        <v>137</v>
      </c>
      <c r="F17" s="16" t="s">
        <v>183</v>
      </c>
      <c r="G17" s="17">
        <v>6</v>
      </c>
      <c r="H17" s="17" t="str">
        <f t="shared" si="4"/>
        <v>text</v>
      </c>
      <c r="I17" s="17">
        <f t="shared" si="5"/>
        <v>19</v>
      </c>
      <c r="J17" s="18"/>
      <c r="K17" s="21"/>
      <c r="L17" s="19" t="s">
        <v>137</v>
      </c>
      <c r="M17" s="20" t="s">
        <v>518</v>
      </c>
      <c r="P17" s="6"/>
      <c r="Q17" s="6"/>
      <c r="R17" s="6"/>
      <c r="S17" s="6" t="str">
        <f t="shared" si="6"/>
        <v>,shinryo_ym</v>
      </c>
      <c r="T17" s="6" t="str">
        <f t="shared" si="7"/>
        <v>TEXT</v>
      </c>
      <c r="U17" s="6" t="str">
        <f t="shared" si="8"/>
        <v/>
      </c>
      <c r="V17" s="6" t="str">
        <f t="shared" si="0"/>
        <v>NOT NULL</v>
      </c>
      <c r="W17" s="6" t="str">
        <f t="shared" si="1"/>
        <v>-- 診療年月</v>
      </c>
      <c r="X17" s="6"/>
      <c r="AF17" s="42"/>
      <c r="AG17" s="42"/>
      <c r="AH17" s="42"/>
      <c r="AK17" s="22" t="str">
        <f t="shared" si="2"/>
        <v>,shinryo_ym</v>
      </c>
      <c r="AP17" s="22" t="str">
        <f t="shared" si="9"/>
        <v>,d.shinryo_ym</v>
      </c>
      <c r="AU17" s="22" t="str">
        <f t="shared" si="10"/>
        <v>,d.shinryo_ym</v>
      </c>
    </row>
    <row r="18" spans="1:47" s="22" customFormat="1">
      <c r="A18" s="6"/>
      <c r="B18" s="14">
        <f>ROW()-13</f>
        <v>5</v>
      </c>
      <c r="C18" s="25" t="s">
        <v>483</v>
      </c>
      <c r="D18" s="25" t="s">
        <v>160</v>
      </c>
      <c r="E18" s="16"/>
      <c r="F18" s="16" t="s">
        <v>183</v>
      </c>
      <c r="G18" s="16">
        <v>3</v>
      </c>
      <c r="H18" s="17" t="str">
        <f t="shared" si="4"/>
        <v>text</v>
      </c>
      <c r="I18" s="17">
        <f t="shared" si="5"/>
        <v>10</v>
      </c>
      <c r="J18" s="26"/>
      <c r="K18" s="27" t="s">
        <v>419</v>
      </c>
      <c r="L18" s="28" t="s">
        <v>137</v>
      </c>
      <c r="M18" s="29" t="s">
        <v>420</v>
      </c>
      <c r="P18" s="6"/>
      <c r="Q18" s="6"/>
      <c r="R18" s="6"/>
      <c r="S18" s="6" t="str">
        <f t="shared" si="6"/>
        <v>,data_type</v>
      </c>
      <c r="T18" s="6" t="str">
        <f t="shared" si="7"/>
        <v>TEXT</v>
      </c>
      <c r="U18" s="6" t="str">
        <f t="shared" si="8"/>
        <v>default 'DPC'</v>
      </c>
      <c r="V18" s="6" t="str">
        <f t="shared" si="0"/>
        <v>NOT NULL</v>
      </c>
      <c r="W18" s="6" t="str">
        <f t="shared" si="1"/>
        <v>-- データ種別</v>
      </c>
      <c r="X18" s="6"/>
      <c r="AF18" s="42"/>
      <c r="AG18" s="42"/>
      <c r="AH18" s="42"/>
      <c r="AK18" s="22" t="str">
        <f>IF(CHOOSE(MATCH(AK$11,$AF$11:$AH$11,0),$AF18,$AG18,$AH18)="〇",IF($B18&lt;&gt;1,",Null","Null"),IF($B18&lt;&gt;1,","&amp;$D18,$D18))</f>
        <v>,data_type</v>
      </c>
      <c r="AP18" s="22" t="str">
        <f t="shared" si="9"/>
        <v>,d.data_type</v>
      </c>
      <c r="AU18" s="22" t="str">
        <f t="shared" si="10"/>
        <v>,d.data_type</v>
      </c>
    </row>
    <row r="19" spans="1:47" s="22" customFormat="1">
      <c r="A19" s="6"/>
      <c r="B19" s="14">
        <f t="shared" si="3"/>
        <v>6</v>
      </c>
      <c r="C19" s="15" t="s">
        <v>421</v>
      </c>
      <c r="D19" s="15" t="s">
        <v>179</v>
      </c>
      <c r="E19" s="17" t="s">
        <v>137</v>
      </c>
      <c r="F19" s="16" t="s">
        <v>183</v>
      </c>
      <c r="G19" s="17">
        <v>10</v>
      </c>
      <c r="H19" s="17" t="str">
        <f t="shared" si="4"/>
        <v>text</v>
      </c>
      <c r="I19" s="17">
        <f t="shared" si="5"/>
        <v>31</v>
      </c>
      <c r="J19" s="18"/>
      <c r="K19" s="21"/>
      <c r="L19" s="19" t="s">
        <v>137</v>
      </c>
      <c r="M19" s="20"/>
      <c r="P19" s="6"/>
      <c r="Q19" s="6"/>
      <c r="R19" s="6"/>
      <c r="S19" s="6" t="str">
        <f t="shared" si="6"/>
        <v>,shikibetsu_no</v>
      </c>
      <c r="T19" s="6" t="str">
        <f t="shared" si="7"/>
        <v>TEXT</v>
      </c>
      <c r="U19" s="6" t="str">
        <f t="shared" si="8"/>
        <v/>
      </c>
      <c r="V19" s="6" t="str">
        <f t="shared" si="0"/>
        <v>NOT NULL</v>
      </c>
      <c r="W19" s="6" t="str">
        <f t="shared" si="1"/>
        <v>-- データ識別番号</v>
      </c>
      <c r="X19" s="6"/>
      <c r="AF19" s="42"/>
      <c r="AG19" s="42"/>
      <c r="AH19" s="42"/>
      <c r="AK19" s="22" t="str">
        <f t="shared" ref="AK19:AK48" si="11">IF(CHOOSE(MATCH(AK$11,$AF$11:$AH$11,0),$AF19,$AG19,$AH19)="〇",IF($B19&lt;&gt;1,",Null","Null"),IF($B19&lt;&gt;1,","&amp;$D19,$D19))</f>
        <v>,shikibetsu_no</v>
      </c>
      <c r="AP19" s="22" t="str">
        <f t="shared" si="9"/>
        <v>,d.shikibetsu_no</v>
      </c>
      <c r="AU19" s="22" t="str">
        <f t="shared" si="10"/>
        <v>,d.shikibetsu_no</v>
      </c>
    </row>
    <row r="20" spans="1:47" s="22" customFormat="1">
      <c r="A20" s="6"/>
      <c r="B20" s="14">
        <f t="shared" si="3"/>
        <v>7</v>
      </c>
      <c r="C20" s="25" t="s">
        <v>527</v>
      </c>
      <c r="D20" s="25" t="s">
        <v>528</v>
      </c>
      <c r="E20" s="16" t="s">
        <v>137</v>
      </c>
      <c r="F20" s="16" t="s">
        <v>183</v>
      </c>
      <c r="G20" s="16">
        <v>8</v>
      </c>
      <c r="H20" s="17" t="str">
        <f t="shared" si="4"/>
        <v>text</v>
      </c>
      <c r="I20" s="17">
        <f t="shared" si="5"/>
        <v>25</v>
      </c>
      <c r="J20" s="26"/>
      <c r="K20" s="27"/>
      <c r="L20" s="28" t="s">
        <v>137</v>
      </c>
      <c r="M20" s="29" t="s">
        <v>425</v>
      </c>
      <c r="P20" s="6"/>
      <c r="Q20" s="6"/>
      <c r="R20" s="6"/>
      <c r="S20" s="6" t="str">
        <f t="shared" si="6"/>
        <v>,birthday</v>
      </c>
      <c r="T20" s="6" t="str">
        <f t="shared" si="7"/>
        <v>TEXT</v>
      </c>
      <c r="U20" s="6" t="str">
        <f t="shared" si="8"/>
        <v/>
      </c>
      <c r="V20" s="6" t="str">
        <f t="shared" si="0"/>
        <v>NOT NULL</v>
      </c>
      <c r="W20" s="6" t="str">
        <f t="shared" si="1"/>
        <v>-- 生年月日</v>
      </c>
      <c r="X20" s="6"/>
      <c r="AF20" s="42"/>
      <c r="AG20" s="42"/>
      <c r="AH20" s="42"/>
      <c r="AK20" s="22" t="str">
        <f t="shared" si="11"/>
        <v>,birthday</v>
      </c>
      <c r="AP20" s="22" t="str">
        <f t="shared" si="9"/>
        <v>,d.birthday</v>
      </c>
      <c r="AU20" s="22" t="str">
        <f t="shared" si="10"/>
        <v>,d.birthday</v>
      </c>
    </row>
    <row r="21" spans="1:47" s="22" customFormat="1" ht="52.2">
      <c r="A21" s="6"/>
      <c r="B21" s="14">
        <f t="shared" si="3"/>
        <v>8</v>
      </c>
      <c r="C21" s="15" t="s">
        <v>529</v>
      </c>
      <c r="D21" s="15" t="s">
        <v>2012</v>
      </c>
      <c r="E21" s="17" t="s">
        <v>137</v>
      </c>
      <c r="F21" s="16" t="s">
        <v>183</v>
      </c>
      <c r="G21" s="17">
        <v>8</v>
      </c>
      <c r="H21" s="17" t="str">
        <f t="shared" si="4"/>
        <v>text</v>
      </c>
      <c r="I21" s="17">
        <f t="shared" si="5"/>
        <v>25</v>
      </c>
      <c r="J21" s="18"/>
      <c r="K21" s="21"/>
      <c r="L21" s="19" t="s">
        <v>137</v>
      </c>
      <c r="M21" s="20" t="s">
        <v>532</v>
      </c>
      <c r="P21" s="6"/>
      <c r="Q21" s="6"/>
      <c r="R21" s="6"/>
      <c r="S21" s="6" t="str">
        <f t="shared" si="6"/>
        <v>,gairai_ymd</v>
      </c>
      <c r="T21" s="6" t="str">
        <f t="shared" si="7"/>
        <v>TEXT</v>
      </c>
      <c r="U21" s="6" t="str">
        <f t="shared" si="8"/>
        <v/>
      </c>
      <c r="V21" s="6" t="str">
        <f t="shared" si="0"/>
        <v>NOT NULL</v>
      </c>
      <c r="W21" s="6" t="str">
        <f t="shared" si="1"/>
        <v>-- 外来受診年月日</v>
      </c>
      <c r="X21" s="6"/>
      <c r="AF21" s="42"/>
      <c r="AG21" s="42"/>
      <c r="AH21" s="42"/>
      <c r="AK21" s="22" t="str">
        <f t="shared" si="11"/>
        <v>,gairai_ymd</v>
      </c>
      <c r="AP21" s="22" t="str">
        <f t="shared" si="9"/>
        <v>,d.gairai_ymd</v>
      </c>
      <c r="AU21" s="22" t="str">
        <f t="shared" si="10"/>
        <v>,d.gairai_ymd</v>
      </c>
    </row>
    <row r="22" spans="1:47" s="22" customFormat="1">
      <c r="A22" s="6"/>
      <c r="B22" s="14">
        <f>ROW()-13</f>
        <v>9</v>
      </c>
      <c r="C22" s="25" t="s">
        <v>486</v>
      </c>
      <c r="D22" s="25" t="s">
        <v>142</v>
      </c>
      <c r="E22" s="16" t="s">
        <v>137</v>
      </c>
      <c r="F22" s="16" t="s">
        <v>183</v>
      </c>
      <c r="G22" s="16">
        <v>2</v>
      </c>
      <c r="H22" s="17" t="str">
        <f t="shared" si="4"/>
        <v>text</v>
      </c>
      <c r="I22" s="17">
        <f t="shared" si="5"/>
        <v>7</v>
      </c>
      <c r="J22" s="26"/>
      <c r="K22" s="27"/>
      <c r="L22" s="28" t="s">
        <v>137</v>
      </c>
      <c r="M22" s="29"/>
      <c r="P22" s="6"/>
      <c r="Q22" s="6"/>
      <c r="R22" s="6"/>
      <c r="S22" s="6" t="str">
        <f t="shared" si="6"/>
        <v>,data_kubun</v>
      </c>
      <c r="T22" s="6" t="str">
        <f t="shared" si="7"/>
        <v>TEXT</v>
      </c>
      <c r="U22" s="6" t="str">
        <f t="shared" si="8"/>
        <v/>
      </c>
      <c r="V22" s="6" t="str">
        <f t="shared" si="0"/>
        <v>NOT NULL</v>
      </c>
      <c r="W22" s="6" t="str">
        <f t="shared" si="1"/>
        <v>-- データ区分</v>
      </c>
      <c r="X22" s="6"/>
      <c r="AF22" s="42"/>
      <c r="AG22" s="42"/>
      <c r="AH22" s="42"/>
      <c r="AK22" s="22" t="str">
        <f t="shared" si="11"/>
        <v>,data_kubun</v>
      </c>
      <c r="AP22" s="22" t="str">
        <f t="shared" si="9"/>
        <v>,d.data_kubun</v>
      </c>
      <c r="AU22" s="22" t="str">
        <f t="shared" si="10"/>
        <v>,d.data_kubun</v>
      </c>
    </row>
    <row r="23" spans="1:47" s="22" customFormat="1">
      <c r="A23" s="6"/>
      <c r="B23" s="14">
        <f t="shared" si="3"/>
        <v>10</v>
      </c>
      <c r="C23" s="15" t="s">
        <v>487</v>
      </c>
      <c r="D23" s="15" t="s">
        <v>143</v>
      </c>
      <c r="E23" s="17" t="s">
        <v>137</v>
      </c>
      <c r="F23" s="16" t="s">
        <v>183</v>
      </c>
      <c r="G23" s="17">
        <v>4</v>
      </c>
      <c r="H23" s="17" t="str">
        <f t="shared" si="4"/>
        <v>text</v>
      </c>
      <c r="I23" s="17">
        <f t="shared" si="5"/>
        <v>13</v>
      </c>
      <c r="J23" s="18"/>
      <c r="K23" s="21"/>
      <c r="L23" s="19" t="s">
        <v>137</v>
      </c>
      <c r="M23" s="20"/>
      <c r="P23" s="6"/>
      <c r="Q23" s="6"/>
      <c r="R23" s="6"/>
      <c r="S23" s="6" t="str">
        <f t="shared" si="6"/>
        <v>,junjo_no</v>
      </c>
      <c r="T23" s="6" t="str">
        <f t="shared" si="7"/>
        <v>TEXT</v>
      </c>
      <c r="U23" s="6" t="str">
        <f t="shared" si="8"/>
        <v/>
      </c>
      <c r="V23" s="6" t="str">
        <f t="shared" si="0"/>
        <v>NOT NULL</v>
      </c>
      <c r="W23" s="6" t="str">
        <f t="shared" si="1"/>
        <v>-- 順序番号</v>
      </c>
      <c r="X23" s="6"/>
      <c r="AF23" s="42"/>
      <c r="AG23" s="42"/>
      <c r="AH23" s="42"/>
      <c r="AK23" s="22" t="str">
        <f t="shared" si="11"/>
        <v>,junjo_no</v>
      </c>
      <c r="AP23" s="22" t="str">
        <f t="shared" si="9"/>
        <v>,d.junjo_no</v>
      </c>
      <c r="AU23" s="22" t="str">
        <f t="shared" si="10"/>
        <v>,d.junjo_no</v>
      </c>
    </row>
    <row r="24" spans="1:47" s="22" customFormat="1" ht="34.799999999999997">
      <c r="A24" s="6"/>
      <c r="B24" s="14">
        <f t="shared" si="3"/>
        <v>11</v>
      </c>
      <c r="C24" s="25" t="s">
        <v>488</v>
      </c>
      <c r="D24" s="25" t="s">
        <v>489</v>
      </c>
      <c r="E24" s="16" t="s">
        <v>137</v>
      </c>
      <c r="F24" s="16" t="s">
        <v>183</v>
      </c>
      <c r="G24" s="16">
        <v>3</v>
      </c>
      <c r="H24" s="17" t="str">
        <f t="shared" si="4"/>
        <v>text</v>
      </c>
      <c r="I24" s="17">
        <f t="shared" si="5"/>
        <v>10</v>
      </c>
      <c r="J24" s="26"/>
      <c r="K24" s="27"/>
      <c r="L24" s="28" t="s">
        <v>137</v>
      </c>
      <c r="M24" s="29" t="s">
        <v>519</v>
      </c>
      <c r="P24" s="6"/>
      <c r="Q24" s="6"/>
      <c r="R24" s="6"/>
      <c r="S24" s="6" t="str">
        <f t="shared" si="6"/>
        <v>,koi_meisai_no</v>
      </c>
      <c r="T24" s="6" t="str">
        <f t="shared" si="7"/>
        <v>TEXT</v>
      </c>
      <c r="U24" s="6" t="str">
        <f t="shared" si="8"/>
        <v/>
      </c>
      <c r="V24" s="6" t="str">
        <f t="shared" si="0"/>
        <v>NOT NULL</v>
      </c>
      <c r="W24" s="6" t="str">
        <f t="shared" si="1"/>
        <v>-- 行為明細番号</v>
      </c>
      <c r="X24" s="6"/>
      <c r="AF24" s="42"/>
      <c r="AG24" s="42"/>
      <c r="AH24" s="42"/>
      <c r="AK24" s="22" t="str">
        <f t="shared" si="11"/>
        <v>,koi_meisai_no</v>
      </c>
      <c r="AP24" s="22" t="str">
        <f t="shared" si="9"/>
        <v>,d.koi_meisai_no</v>
      </c>
      <c r="AU24" s="22" t="str">
        <f t="shared" si="10"/>
        <v>,d.koi_meisai_no</v>
      </c>
    </row>
    <row r="25" spans="1:47" s="22" customFormat="1">
      <c r="A25" s="6"/>
      <c r="B25" s="14">
        <f t="shared" si="3"/>
        <v>12</v>
      </c>
      <c r="C25" s="15" t="s">
        <v>490</v>
      </c>
      <c r="D25" s="15" t="s">
        <v>429</v>
      </c>
      <c r="E25" s="17"/>
      <c r="F25" s="16" t="s">
        <v>183</v>
      </c>
      <c r="G25" s="17">
        <v>12</v>
      </c>
      <c r="H25" s="17" t="str">
        <f t="shared" si="4"/>
        <v>text</v>
      </c>
      <c r="I25" s="17">
        <f t="shared" si="5"/>
        <v>37</v>
      </c>
      <c r="J25" s="18"/>
      <c r="K25" s="21"/>
      <c r="L25" s="19"/>
      <c r="M25" s="20"/>
      <c r="P25" s="6"/>
      <c r="Q25" s="6"/>
      <c r="R25" s="6"/>
      <c r="S25" s="6" t="str">
        <f t="shared" si="6"/>
        <v>,tensu_master_code</v>
      </c>
      <c r="T25" s="6" t="str">
        <f t="shared" si="7"/>
        <v>TEXT</v>
      </c>
      <c r="U25" s="6" t="str">
        <f t="shared" si="8"/>
        <v/>
      </c>
      <c r="V25" s="6" t="str">
        <f t="shared" si="0"/>
        <v/>
      </c>
      <c r="W25" s="6" t="str">
        <f t="shared" si="1"/>
        <v>-- 病院点数マスタコード</v>
      </c>
      <c r="X25" s="6"/>
      <c r="AF25" s="42"/>
      <c r="AG25" s="42"/>
      <c r="AH25" s="42"/>
      <c r="AK25" s="22" t="str">
        <f t="shared" si="11"/>
        <v>,tensu_master_code</v>
      </c>
      <c r="AP25" s="22" t="str">
        <f t="shared" si="9"/>
        <v>,d.tensu_master_code</v>
      </c>
      <c r="AU25" s="22" t="str">
        <f t="shared" si="10"/>
        <v>,d.tensu_master_code</v>
      </c>
    </row>
    <row r="26" spans="1:47" s="22" customFormat="1" ht="34.799999999999997">
      <c r="A26" s="6"/>
      <c r="B26" s="14">
        <f>ROW()-13</f>
        <v>13</v>
      </c>
      <c r="C26" s="25" t="s">
        <v>430</v>
      </c>
      <c r="D26" s="25" t="s">
        <v>144</v>
      </c>
      <c r="E26" s="16"/>
      <c r="F26" s="16" t="s">
        <v>183</v>
      </c>
      <c r="G26" s="16">
        <v>9</v>
      </c>
      <c r="H26" s="17" t="str">
        <f t="shared" si="4"/>
        <v>text</v>
      </c>
      <c r="I26" s="17">
        <f t="shared" si="5"/>
        <v>28</v>
      </c>
      <c r="J26" s="26"/>
      <c r="K26" s="27"/>
      <c r="L26" s="28"/>
      <c r="M26" s="29" t="s">
        <v>533</v>
      </c>
      <c r="P26" s="6"/>
      <c r="Q26" s="6"/>
      <c r="R26" s="6"/>
      <c r="S26" s="6" t="str">
        <f t="shared" si="6"/>
        <v>,receipt_densan_code</v>
      </c>
      <c r="T26" s="6" t="str">
        <f t="shared" si="7"/>
        <v>TEXT</v>
      </c>
      <c r="U26" s="6" t="str">
        <f t="shared" si="8"/>
        <v/>
      </c>
      <c r="V26" s="6" t="str">
        <f t="shared" si="0"/>
        <v/>
      </c>
      <c r="W26" s="6" t="str">
        <f t="shared" si="1"/>
        <v>-- レセプト電算処理システム用コード</v>
      </c>
      <c r="X26" s="6"/>
      <c r="AF26" s="42"/>
      <c r="AG26" s="42"/>
      <c r="AH26" s="42"/>
      <c r="AK26" s="22" t="str">
        <f t="shared" si="11"/>
        <v>,receipt_densan_code</v>
      </c>
      <c r="AP26" s="22" t="str">
        <f t="shared" si="9"/>
        <v>,d.receipt_densan_code</v>
      </c>
      <c r="AU26" s="22" t="str">
        <f t="shared" si="10"/>
        <v>,d.receipt_densan_code</v>
      </c>
    </row>
    <row r="27" spans="1:47" s="22" customFormat="1">
      <c r="A27" s="6"/>
      <c r="B27" s="14">
        <f t="shared" si="3"/>
        <v>14</v>
      </c>
      <c r="C27" s="15" t="s">
        <v>491</v>
      </c>
      <c r="D27" s="15" t="s">
        <v>145</v>
      </c>
      <c r="E27" s="17"/>
      <c r="F27" s="16" t="s">
        <v>183</v>
      </c>
      <c r="G27" s="17">
        <v>8</v>
      </c>
      <c r="H27" s="17" t="str">
        <f t="shared" si="4"/>
        <v>text</v>
      </c>
      <c r="I27" s="17">
        <f t="shared" si="5"/>
        <v>25</v>
      </c>
      <c r="J27" s="18"/>
      <c r="K27" s="21"/>
      <c r="L27" s="19"/>
      <c r="M27" s="20"/>
      <c r="P27" s="6"/>
      <c r="Q27" s="6"/>
      <c r="R27" s="6"/>
      <c r="S27" s="6" t="str">
        <f t="shared" si="6"/>
        <v>,kaishaku_no</v>
      </c>
      <c r="T27" s="6" t="str">
        <f t="shared" si="7"/>
        <v>TEXT</v>
      </c>
      <c r="U27" s="6" t="str">
        <f t="shared" si="8"/>
        <v/>
      </c>
      <c r="V27" s="6" t="str">
        <f t="shared" si="0"/>
        <v/>
      </c>
      <c r="W27" s="6" t="str">
        <f t="shared" si="1"/>
        <v>-- 解釈番号</v>
      </c>
      <c r="X27" s="6"/>
      <c r="AF27" s="42"/>
      <c r="AG27" s="42"/>
      <c r="AH27" s="42"/>
      <c r="AK27" s="22" t="str">
        <f t="shared" si="11"/>
        <v>,kaishaku_no</v>
      </c>
      <c r="AP27" s="22" t="str">
        <f t="shared" si="9"/>
        <v>,d.kaishaku_no</v>
      </c>
      <c r="AU27" s="22" t="str">
        <f t="shared" si="10"/>
        <v>,d.kaishaku_no</v>
      </c>
    </row>
    <row r="28" spans="1:47" s="22" customFormat="1">
      <c r="A28" s="6"/>
      <c r="B28" s="14">
        <f t="shared" si="3"/>
        <v>15</v>
      </c>
      <c r="C28" s="15" t="s">
        <v>492</v>
      </c>
      <c r="D28" s="15" t="s">
        <v>493</v>
      </c>
      <c r="E28" s="17"/>
      <c r="F28" s="16" t="s">
        <v>183</v>
      </c>
      <c r="G28" s="17">
        <v>254</v>
      </c>
      <c r="H28" s="17" t="str">
        <f t="shared" si="4"/>
        <v>text</v>
      </c>
      <c r="I28" s="17">
        <f t="shared" si="5"/>
        <v>766</v>
      </c>
      <c r="J28" s="18"/>
      <c r="K28" s="21"/>
      <c r="L28" s="19"/>
      <c r="M28" s="20" t="s">
        <v>433</v>
      </c>
      <c r="P28" s="6"/>
      <c r="Q28" s="6"/>
      <c r="R28" s="6"/>
      <c r="S28" s="6" t="str">
        <f t="shared" si="6"/>
        <v>,sinryo_meisai_name</v>
      </c>
      <c r="T28" s="6" t="str">
        <f t="shared" si="7"/>
        <v>TEXT</v>
      </c>
      <c r="U28" s="6" t="str">
        <f t="shared" si="8"/>
        <v/>
      </c>
      <c r="V28" s="6" t="str">
        <f t="shared" si="0"/>
        <v/>
      </c>
      <c r="W28" s="6" t="str">
        <f t="shared" si="1"/>
        <v>-- 診療明細名称</v>
      </c>
      <c r="X28" s="6"/>
      <c r="AF28" s="42"/>
      <c r="AG28" s="42"/>
      <c r="AH28" s="42"/>
      <c r="AK28" s="22" t="str">
        <f t="shared" si="11"/>
        <v>,sinryo_meisai_name</v>
      </c>
      <c r="AP28" s="22" t="str">
        <f t="shared" si="9"/>
        <v>,d.sinryo_meisai_name</v>
      </c>
      <c r="AU28" s="22" t="str">
        <f t="shared" si="10"/>
        <v>,d.sinryo_meisai_name</v>
      </c>
    </row>
    <row r="29" spans="1:47" s="22" customFormat="1" ht="34.799999999999997">
      <c r="A29" s="6"/>
      <c r="B29" s="14">
        <f t="shared" si="3"/>
        <v>16</v>
      </c>
      <c r="C29" s="25" t="s">
        <v>494</v>
      </c>
      <c r="D29" s="25" t="s">
        <v>495</v>
      </c>
      <c r="E29" s="16"/>
      <c r="F29" s="16" t="s">
        <v>184</v>
      </c>
      <c r="G29" s="16">
        <v>11</v>
      </c>
      <c r="H29" s="17" t="str">
        <f t="shared" si="4"/>
        <v>numeric</v>
      </c>
      <c r="I29" s="17">
        <f t="shared" si="5"/>
        <v>9</v>
      </c>
      <c r="J29" s="26"/>
      <c r="K29" s="27"/>
      <c r="L29" s="28"/>
      <c r="M29" s="29" t="s">
        <v>520</v>
      </c>
      <c r="P29" s="6"/>
      <c r="Q29" s="6"/>
      <c r="R29" s="6"/>
      <c r="S29" s="6" t="str">
        <f t="shared" si="6"/>
        <v>,shiyoryo</v>
      </c>
      <c r="T29" s="6" t="str">
        <f t="shared" si="7"/>
        <v>NUMERIC</v>
      </c>
      <c r="U29" s="6" t="str">
        <f t="shared" si="8"/>
        <v/>
      </c>
      <c r="V29" s="6" t="str">
        <f t="shared" si="0"/>
        <v/>
      </c>
      <c r="W29" s="6" t="str">
        <f t="shared" si="1"/>
        <v>-- 使用量</v>
      </c>
      <c r="X29" s="6"/>
      <c r="AF29" s="42"/>
      <c r="AG29" s="42"/>
      <c r="AH29" s="42"/>
      <c r="AK29" s="22" t="str">
        <f t="shared" si="11"/>
        <v>,shiyoryo</v>
      </c>
      <c r="AP29" s="22" t="str">
        <f t="shared" si="9"/>
        <v>,d.shiyoryo</v>
      </c>
      <c r="AU29" s="22" t="str">
        <f t="shared" si="10"/>
        <v>,d.shiyoryo</v>
      </c>
    </row>
    <row r="30" spans="1:47" s="22" customFormat="1">
      <c r="A30" s="6"/>
      <c r="B30" s="14">
        <f t="shared" si="3"/>
        <v>17</v>
      </c>
      <c r="C30" s="15" t="s">
        <v>496</v>
      </c>
      <c r="D30" s="15" t="s">
        <v>497</v>
      </c>
      <c r="E30" s="17"/>
      <c r="F30" s="16" t="s">
        <v>183</v>
      </c>
      <c r="G30" s="17">
        <v>3</v>
      </c>
      <c r="H30" s="17" t="str">
        <f t="shared" si="4"/>
        <v>text</v>
      </c>
      <c r="I30" s="17">
        <f t="shared" si="5"/>
        <v>10</v>
      </c>
      <c r="J30" s="18"/>
      <c r="K30" s="21"/>
      <c r="L30" s="19"/>
      <c r="M30" s="20"/>
      <c r="P30" s="6"/>
      <c r="Q30" s="6"/>
      <c r="R30" s="6"/>
      <c r="S30" s="6" t="str">
        <f t="shared" si="6"/>
        <v>,unit</v>
      </c>
      <c r="T30" s="6" t="str">
        <f t="shared" si="7"/>
        <v>TEXT</v>
      </c>
      <c r="U30" s="6" t="str">
        <f t="shared" si="8"/>
        <v/>
      </c>
      <c r="V30" s="6" t="str">
        <f t="shared" si="0"/>
        <v/>
      </c>
      <c r="W30" s="6" t="str">
        <f t="shared" si="1"/>
        <v>-- 基準単位</v>
      </c>
      <c r="X30" s="6"/>
      <c r="AF30" s="42"/>
      <c r="AG30" s="42"/>
      <c r="AH30" s="42"/>
      <c r="AK30" s="22" t="str">
        <f t="shared" si="11"/>
        <v>,unit</v>
      </c>
      <c r="AP30" s="22" t="str">
        <f t="shared" si="9"/>
        <v>,d.unit</v>
      </c>
      <c r="AU30" s="22" t="str">
        <f t="shared" si="10"/>
        <v>,d.unit</v>
      </c>
    </row>
    <row r="31" spans="1:47" s="22" customFormat="1">
      <c r="A31" s="6"/>
      <c r="B31" s="14">
        <f>ROW()-13</f>
        <v>18</v>
      </c>
      <c r="C31" s="25" t="s">
        <v>498</v>
      </c>
      <c r="D31" s="25" t="s">
        <v>499</v>
      </c>
      <c r="E31" s="16"/>
      <c r="F31" s="16" t="s">
        <v>184</v>
      </c>
      <c r="G31" s="16">
        <v>12</v>
      </c>
      <c r="H31" s="17" t="str">
        <f t="shared" si="4"/>
        <v>numeric</v>
      </c>
      <c r="I31" s="17">
        <f t="shared" si="5"/>
        <v>9</v>
      </c>
      <c r="J31" s="26"/>
      <c r="K31" s="27"/>
      <c r="L31" s="28"/>
      <c r="M31" s="29"/>
      <c r="P31" s="6"/>
      <c r="Q31" s="6"/>
      <c r="R31" s="6"/>
      <c r="S31" s="6" t="str">
        <f t="shared" si="6"/>
        <v>,meisai_tensu</v>
      </c>
      <c r="T31" s="6" t="str">
        <f t="shared" si="7"/>
        <v>NUMERIC</v>
      </c>
      <c r="U31" s="6" t="str">
        <f t="shared" si="8"/>
        <v/>
      </c>
      <c r="V31" s="6" t="str">
        <f t="shared" si="0"/>
        <v/>
      </c>
      <c r="W31" s="6" t="str">
        <f t="shared" si="1"/>
        <v>-- 明細点数・金額</v>
      </c>
      <c r="X31" s="6"/>
      <c r="AF31" s="42"/>
      <c r="AG31" s="42"/>
      <c r="AH31" s="42"/>
      <c r="AK31" s="22" t="str">
        <f t="shared" si="11"/>
        <v>,meisai_tensu</v>
      </c>
      <c r="AP31" s="22" t="str">
        <f t="shared" si="9"/>
        <v>,d.meisai_tensu</v>
      </c>
      <c r="AU31" s="22" t="str">
        <f t="shared" si="10"/>
        <v>,d.meisai_tensu</v>
      </c>
    </row>
    <row r="32" spans="1:47" s="22" customFormat="1">
      <c r="A32" s="6"/>
      <c r="B32" s="14">
        <f t="shared" si="3"/>
        <v>19</v>
      </c>
      <c r="C32" s="15" t="s">
        <v>500</v>
      </c>
      <c r="D32" s="15" t="s">
        <v>146</v>
      </c>
      <c r="E32" s="17"/>
      <c r="F32" s="16" t="s">
        <v>183</v>
      </c>
      <c r="G32" s="17">
        <v>1</v>
      </c>
      <c r="H32" s="17" t="str">
        <f t="shared" si="4"/>
        <v>text</v>
      </c>
      <c r="I32" s="17">
        <f t="shared" si="5"/>
        <v>4</v>
      </c>
      <c r="J32" s="18"/>
      <c r="K32" s="21"/>
      <c r="L32" s="19"/>
      <c r="M32" s="20" t="s">
        <v>438</v>
      </c>
      <c r="P32" s="6"/>
      <c r="Q32" s="6"/>
      <c r="R32" s="6"/>
      <c r="S32" s="6" t="str">
        <f t="shared" si="6"/>
        <v>,ten_kubun</v>
      </c>
      <c r="T32" s="6" t="str">
        <f t="shared" si="7"/>
        <v>TEXT</v>
      </c>
      <c r="U32" s="6" t="str">
        <f t="shared" si="8"/>
        <v/>
      </c>
      <c r="V32" s="6" t="str">
        <f t="shared" si="0"/>
        <v/>
      </c>
      <c r="W32" s="6" t="str">
        <f t="shared" si="1"/>
        <v>-- 円・点区分</v>
      </c>
      <c r="X32" s="6"/>
      <c r="AF32" s="42"/>
      <c r="AG32" s="42"/>
      <c r="AH32" s="42"/>
      <c r="AK32" s="22" t="str">
        <f t="shared" si="11"/>
        <v>,ten_kubun</v>
      </c>
      <c r="AP32" s="22" t="str">
        <f t="shared" si="9"/>
        <v>,d.ten_kubun</v>
      </c>
      <c r="AU32" s="22" t="str">
        <f t="shared" si="10"/>
        <v>,d.ten_kubun</v>
      </c>
    </row>
    <row r="33" spans="1:47" s="22" customFormat="1">
      <c r="A33" s="6"/>
      <c r="B33" s="14">
        <f t="shared" si="3"/>
        <v>20</v>
      </c>
      <c r="C33" s="25" t="s">
        <v>501</v>
      </c>
      <c r="D33" s="25" t="s">
        <v>2013</v>
      </c>
      <c r="E33" s="16"/>
      <c r="F33" s="16" t="s">
        <v>184</v>
      </c>
      <c r="G33" s="16">
        <v>8</v>
      </c>
      <c r="H33" s="17" t="str">
        <f t="shared" si="4"/>
        <v>numeric</v>
      </c>
      <c r="I33" s="17">
        <f t="shared" si="5"/>
        <v>7</v>
      </c>
      <c r="J33" s="26"/>
      <c r="K33" s="27"/>
      <c r="L33" s="28"/>
      <c r="M33" s="29"/>
      <c r="P33" s="6"/>
      <c r="Q33" s="6"/>
      <c r="R33" s="6"/>
      <c r="S33" s="6" t="str">
        <f t="shared" si="6"/>
        <v>,dekidaka_tensu</v>
      </c>
      <c r="T33" s="6" t="str">
        <f t="shared" si="7"/>
        <v>NUMERIC</v>
      </c>
      <c r="U33" s="6" t="str">
        <f t="shared" si="8"/>
        <v/>
      </c>
      <c r="V33" s="6" t="str">
        <f t="shared" si="0"/>
        <v/>
      </c>
      <c r="W33" s="6" t="str">
        <f t="shared" si="1"/>
        <v>-- 出来高実績点数</v>
      </c>
      <c r="X33" s="6"/>
      <c r="AF33" s="42"/>
      <c r="AG33" s="42"/>
      <c r="AH33" s="42"/>
      <c r="AK33" s="22" t="str">
        <f t="shared" si="11"/>
        <v>,dekidaka_tensu</v>
      </c>
      <c r="AP33" s="22" t="str">
        <f t="shared" si="9"/>
        <v>,d.dekidaka_tensu</v>
      </c>
      <c r="AU33" s="22" t="str">
        <f t="shared" si="10"/>
        <v>,d.dekidaka_tensu</v>
      </c>
    </row>
    <row r="34" spans="1:47" s="22" customFormat="1" ht="52.2">
      <c r="A34" s="6"/>
      <c r="B34" s="14">
        <f t="shared" si="3"/>
        <v>21</v>
      </c>
      <c r="C34" s="15" t="s">
        <v>503</v>
      </c>
      <c r="D34" s="15" t="s">
        <v>504</v>
      </c>
      <c r="E34" s="17"/>
      <c r="F34" s="16" t="s">
        <v>183</v>
      </c>
      <c r="G34" s="17">
        <v>12</v>
      </c>
      <c r="H34" s="17" t="str">
        <f t="shared" si="4"/>
        <v>text</v>
      </c>
      <c r="I34" s="17">
        <f t="shared" si="5"/>
        <v>37</v>
      </c>
      <c r="J34" s="18"/>
      <c r="K34" s="21"/>
      <c r="L34" s="19"/>
      <c r="M34" s="20" t="s">
        <v>534</v>
      </c>
      <c r="P34" s="6"/>
      <c r="Q34" s="6"/>
      <c r="R34" s="6"/>
      <c r="S34" s="6" t="str">
        <f t="shared" si="6"/>
        <v>,koi_meisai_kubun</v>
      </c>
      <c r="T34" s="6" t="str">
        <f t="shared" si="7"/>
        <v>TEXT</v>
      </c>
      <c r="U34" s="6" t="str">
        <f t="shared" si="8"/>
        <v/>
      </c>
      <c r="V34" s="6" t="str">
        <f t="shared" si="0"/>
        <v/>
      </c>
      <c r="W34" s="6" t="str">
        <f t="shared" si="1"/>
        <v>-- 行為明細区分情報</v>
      </c>
      <c r="X34" s="6"/>
      <c r="AF34" s="42"/>
      <c r="AG34" s="42"/>
      <c r="AH34" s="42"/>
      <c r="AK34" s="22" t="str">
        <f t="shared" si="11"/>
        <v>,koi_meisai_kubun</v>
      </c>
      <c r="AP34" s="22" t="str">
        <f t="shared" si="9"/>
        <v>,d.koi_meisai_kubun</v>
      </c>
      <c r="AU34" s="22" t="str">
        <f t="shared" si="10"/>
        <v>,d.koi_meisai_kubun</v>
      </c>
    </row>
    <row r="35" spans="1:47" s="22" customFormat="1" ht="52.2">
      <c r="A35" s="6"/>
      <c r="B35" s="14">
        <f>ROW()-13</f>
        <v>22</v>
      </c>
      <c r="C35" s="25" t="s">
        <v>505</v>
      </c>
      <c r="D35" s="25" t="s">
        <v>2014</v>
      </c>
      <c r="E35" s="16"/>
      <c r="F35" s="16" t="s">
        <v>184</v>
      </c>
      <c r="G35" s="16">
        <v>8</v>
      </c>
      <c r="H35" s="17" t="str">
        <f t="shared" si="4"/>
        <v>numeric</v>
      </c>
      <c r="I35" s="17">
        <f t="shared" si="5"/>
        <v>7</v>
      </c>
      <c r="J35" s="26"/>
      <c r="K35" s="27"/>
      <c r="L35" s="28"/>
      <c r="M35" s="29" t="s">
        <v>535</v>
      </c>
      <c r="P35" s="6"/>
      <c r="Q35" s="6"/>
      <c r="R35" s="6"/>
      <c r="S35" s="6" t="str">
        <f t="shared" si="6"/>
        <v>,koi_tensu</v>
      </c>
      <c r="T35" s="6" t="str">
        <f t="shared" si="7"/>
        <v>NUMERIC</v>
      </c>
      <c r="U35" s="6" t="str">
        <f t="shared" si="8"/>
        <v/>
      </c>
      <c r="V35" s="6" t="str">
        <f t="shared" si="0"/>
        <v/>
      </c>
      <c r="W35" s="6" t="str">
        <f t="shared" si="1"/>
        <v>-- 行為点数</v>
      </c>
      <c r="X35" s="6"/>
      <c r="AF35" s="42"/>
      <c r="AG35" s="42"/>
      <c r="AH35" s="42"/>
      <c r="AK35" s="22" t="str">
        <f t="shared" si="11"/>
        <v>,koi_tensu</v>
      </c>
      <c r="AP35" s="22" t="str">
        <f t="shared" si="9"/>
        <v>,d.koi_tensu</v>
      </c>
      <c r="AU35" s="22" t="str">
        <f t="shared" si="10"/>
        <v>,d.koi_tensu</v>
      </c>
    </row>
    <row r="36" spans="1:47" s="22" customFormat="1">
      <c r="A36" s="6"/>
      <c r="B36" s="14">
        <f t="shared" si="3"/>
        <v>23</v>
      </c>
      <c r="C36" s="15" t="s">
        <v>506</v>
      </c>
      <c r="D36" s="15" t="s">
        <v>155</v>
      </c>
      <c r="E36" s="17"/>
      <c r="F36" s="16" t="s">
        <v>184</v>
      </c>
      <c r="G36" s="17">
        <v>8</v>
      </c>
      <c r="H36" s="17" t="str">
        <f t="shared" si="4"/>
        <v>numeric</v>
      </c>
      <c r="I36" s="17">
        <f t="shared" si="5"/>
        <v>7</v>
      </c>
      <c r="J36" s="18"/>
      <c r="K36" s="21"/>
      <c r="L36" s="19"/>
      <c r="M36" s="20" t="s">
        <v>536</v>
      </c>
      <c r="P36" s="6"/>
      <c r="Q36" s="6"/>
      <c r="R36" s="6"/>
      <c r="S36" s="6" t="str">
        <f t="shared" si="6"/>
        <v>,koi_yakuzai</v>
      </c>
      <c r="T36" s="6" t="str">
        <f t="shared" si="7"/>
        <v>NUMERIC</v>
      </c>
      <c r="U36" s="6" t="str">
        <f t="shared" si="8"/>
        <v/>
      </c>
      <c r="V36" s="6" t="str">
        <f t="shared" si="0"/>
        <v/>
      </c>
      <c r="W36" s="6" t="str">
        <f t="shared" si="1"/>
        <v>-- 行為薬剤料</v>
      </c>
      <c r="X36" s="6"/>
      <c r="AF36" s="42"/>
      <c r="AG36" s="42"/>
      <c r="AH36" s="42"/>
      <c r="AK36" s="22" t="str">
        <f t="shared" si="11"/>
        <v>,koi_yakuzai</v>
      </c>
      <c r="AP36" s="22" t="str">
        <f t="shared" si="9"/>
        <v>,d.koi_yakuzai</v>
      </c>
      <c r="AU36" s="22" t="str">
        <f t="shared" si="10"/>
        <v>,d.koi_yakuzai</v>
      </c>
    </row>
    <row r="37" spans="1:47" s="22" customFormat="1">
      <c r="A37" s="6"/>
      <c r="B37" s="14">
        <f t="shared" si="3"/>
        <v>24</v>
      </c>
      <c r="C37" s="15" t="s">
        <v>507</v>
      </c>
      <c r="D37" s="15" t="s">
        <v>156</v>
      </c>
      <c r="E37" s="17"/>
      <c r="F37" s="16" t="s">
        <v>184</v>
      </c>
      <c r="G37" s="17">
        <v>8</v>
      </c>
      <c r="H37" s="17" t="str">
        <f t="shared" si="4"/>
        <v>numeric</v>
      </c>
      <c r="I37" s="17">
        <f t="shared" si="5"/>
        <v>7</v>
      </c>
      <c r="J37" s="18"/>
      <c r="K37" s="21"/>
      <c r="L37" s="19"/>
      <c r="M37" s="20" t="s">
        <v>536</v>
      </c>
      <c r="P37" s="6"/>
      <c r="Q37" s="6"/>
      <c r="R37" s="6"/>
      <c r="S37" s="6" t="str">
        <f t="shared" si="6"/>
        <v>,koi_zairyo</v>
      </c>
      <c r="T37" s="6" t="str">
        <f t="shared" si="7"/>
        <v>NUMERIC</v>
      </c>
      <c r="U37" s="6" t="str">
        <f t="shared" si="8"/>
        <v/>
      </c>
      <c r="V37" s="6" t="str">
        <f t="shared" si="0"/>
        <v/>
      </c>
      <c r="W37" s="6" t="str">
        <f t="shared" si="1"/>
        <v>-- 行為材料料</v>
      </c>
      <c r="X37" s="6"/>
      <c r="AF37" s="42"/>
      <c r="AG37" s="42"/>
      <c r="AH37" s="42"/>
      <c r="AK37" s="22" t="str">
        <f t="shared" si="11"/>
        <v>,koi_zairyo</v>
      </c>
      <c r="AP37" s="22" t="str">
        <f t="shared" si="9"/>
        <v>,d.koi_zairyo</v>
      </c>
      <c r="AU37" s="22" t="str">
        <f t="shared" si="10"/>
        <v>,d.koi_zairyo</v>
      </c>
    </row>
    <row r="38" spans="1:47" s="22" customFormat="1">
      <c r="A38" s="6"/>
      <c r="B38" s="14">
        <f t="shared" si="3"/>
        <v>25</v>
      </c>
      <c r="C38" s="25" t="s">
        <v>508</v>
      </c>
      <c r="D38" s="25" t="s">
        <v>147</v>
      </c>
      <c r="E38" s="16"/>
      <c r="F38" s="16" t="s">
        <v>184</v>
      </c>
      <c r="G38" s="16">
        <v>8</v>
      </c>
      <c r="H38" s="17" t="str">
        <f t="shared" si="4"/>
        <v>numeric</v>
      </c>
      <c r="I38" s="17">
        <f t="shared" si="5"/>
        <v>7</v>
      </c>
      <c r="J38" s="26"/>
      <c r="K38" s="27"/>
      <c r="L38" s="28"/>
      <c r="M38" s="29" t="s">
        <v>537</v>
      </c>
      <c r="P38" s="6"/>
      <c r="Q38" s="6"/>
      <c r="R38" s="6"/>
      <c r="S38" s="6" t="str">
        <f t="shared" si="6"/>
        <v>,koi_times</v>
      </c>
      <c r="T38" s="6" t="str">
        <f t="shared" si="7"/>
        <v>NUMERIC</v>
      </c>
      <c r="U38" s="6" t="str">
        <f t="shared" si="8"/>
        <v/>
      </c>
      <c r="V38" s="6" t="str">
        <f t="shared" si="0"/>
        <v/>
      </c>
      <c r="W38" s="6" t="str">
        <f t="shared" si="1"/>
        <v>-- 行為回数</v>
      </c>
      <c r="X38" s="6"/>
      <c r="AF38" s="42"/>
      <c r="AG38" s="42"/>
      <c r="AH38" s="42"/>
      <c r="AK38" s="22" t="str">
        <f t="shared" si="11"/>
        <v>,koi_times</v>
      </c>
      <c r="AP38" s="22" t="str">
        <f t="shared" si="9"/>
        <v>,d.koi_times</v>
      </c>
      <c r="AU38" s="22" t="str">
        <f t="shared" si="10"/>
        <v>,d.koi_times</v>
      </c>
    </row>
    <row r="39" spans="1:47" s="22" customFormat="1">
      <c r="A39" s="6"/>
      <c r="B39" s="14">
        <f t="shared" si="3"/>
        <v>26</v>
      </c>
      <c r="C39" s="15" t="s">
        <v>509</v>
      </c>
      <c r="D39" s="15" t="s">
        <v>441</v>
      </c>
      <c r="E39" s="17"/>
      <c r="F39" s="16" t="s">
        <v>183</v>
      </c>
      <c r="G39" s="17">
        <v>8</v>
      </c>
      <c r="H39" s="17" t="str">
        <f t="shared" si="4"/>
        <v>text</v>
      </c>
      <c r="I39" s="17">
        <f t="shared" si="5"/>
        <v>25</v>
      </c>
      <c r="J39" s="18"/>
      <c r="K39" s="21"/>
      <c r="L39" s="19"/>
      <c r="M39" s="20"/>
      <c r="P39" s="6"/>
      <c r="Q39" s="6"/>
      <c r="R39" s="6"/>
      <c r="S39" s="6" t="str">
        <f t="shared" si="6"/>
        <v>,hoken_no</v>
      </c>
      <c r="T39" s="6" t="str">
        <f t="shared" si="7"/>
        <v>TEXT</v>
      </c>
      <c r="U39" s="6" t="str">
        <f t="shared" si="8"/>
        <v/>
      </c>
      <c r="V39" s="6" t="str">
        <f t="shared" si="0"/>
        <v/>
      </c>
      <c r="W39" s="6" t="str">
        <f t="shared" si="1"/>
        <v>-- 保険者番号</v>
      </c>
      <c r="X39" s="6"/>
      <c r="AF39" s="42"/>
      <c r="AG39" s="42"/>
      <c r="AH39" s="42"/>
      <c r="AK39" s="22" t="str">
        <f t="shared" si="11"/>
        <v>,hoken_no</v>
      </c>
      <c r="AP39" s="22" t="str">
        <f t="shared" si="9"/>
        <v>,d.hoken_no</v>
      </c>
      <c r="AU39" s="22" t="str">
        <f t="shared" si="10"/>
        <v>,d.hoken_no</v>
      </c>
    </row>
    <row r="40" spans="1:47" s="22" customFormat="1">
      <c r="A40" s="6"/>
      <c r="B40" s="14">
        <f>ROW()-13</f>
        <v>27</v>
      </c>
      <c r="C40" s="25" t="s">
        <v>510</v>
      </c>
      <c r="D40" s="25" t="s">
        <v>148</v>
      </c>
      <c r="E40" s="16"/>
      <c r="F40" s="16" t="s">
        <v>183</v>
      </c>
      <c r="G40" s="16">
        <v>4</v>
      </c>
      <c r="H40" s="17" t="str">
        <f t="shared" si="4"/>
        <v>text</v>
      </c>
      <c r="I40" s="17">
        <f t="shared" si="5"/>
        <v>13</v>
      </c>
      <c r="J40" s="26"/>
      <c r="K40" s="27"/>
      <c r="L40" s="28"/>
      <c r="M40" s="29"/>
      <c r="P40" s="6"/>
      <c r="Q40" s="6"/>
      <c r="R40" s="6"/>
      <c r="S40" s="6" t="str">
        <f t="shared" si="6"/>
        <v>,receipt_type_code</v>
      </c>
      <c r="T40" s="6" t="str">
        <f t="shared" si="7"/>
        <v>TEXT</v>
      </c>
      <c r="U40" s="6" t="str">
        <f t="shared" si="8"/>
        <v/>
      </c>
      <c r="V40" s="6" t="str">
        <f t="shared" si="0"/>
        <v/>
      </c>
      <c r="W40" s="6" t="str">
        <f t="shared" si="1"/>
        <v>-- レセプト種別コード</v>
      </c>
      <c r="X40" s="6"/>
      <c r="AF40" s="42"/>
      <c r="AG40" s="42"/>
      <c r="AH40" s="42"/>
      <c r="AK40" s="22" t="str">
        <f t="shared" si="11"/>
        <v>,receipt_type_code</v>
      </c>
      <c r="AP40" s="22" t="str">
        <f t="shared" si="9"/>
        <v>,d.receipt_type_code</v>
      </c>
      <c r="AU40" s="22" t="str">
        <f t="shared" si="10"/>
        <v>,d.receipt_type_code</v>
      </c>
    </row>
    <row r="41" spans="1:47" s="22" customFormat="1">
      <c r="A41" s="6"/>
      <c r="B41" s="14">
        <f t="shared" si="3"/>
        <v>28</v>
      </c>
      <c r="C41" s="15" t="s">
        <v>531</v>
      </c>
      <c r="D41" s="15" t="s">
        <v>149</v>
      </c>
      <c r="E41" s="17"/>
      <c r="F41" s="16" t="s">
        <v>183</v>
      </c>
      <c r="G41" s="17">
        <v>8</v>
      </c>
      <c r="H41" s="17" t="str">
        <f t="shared" si="4"/>
        <v>text</v>
      </c>
      <c r="I41" s="17">
        <f t="shared" si="5"/>
        <v>25</v>
      </c>
      <c r="J41" s="18"/>
      <c r="K41" s="21"/>
      <c r="L41" s="19" t="s">
        <v>137</v>
      </c>
      <c r="M41" s="20" t="s">
        <v>425</v>
      </c>
      <c r="P41" s="6"/>
      <c r="Q41" s="6"/>
      <c r="R41" s="6"/>
      <c r="S41" s="6" t="str">
        <f t="shared" si="6"/>
        <v>,jisshi_ymd</v>
      </c>
      <c r="T41" s="6" t="str">
        <f t="shared" si="7"/>
        <v>TEXT</v>
      </c>
      <c r="U41" s="6" t="str">
        <f t="shared" si="8"/>
        <v/>
      </c>
      <c r="V41" s="6" t="str">
        <f t="shared" si="0"/>
        <v>NOT NULL</v>
      </c>
      <c r="W41" s="6" t="str">
        <f t="shared" si="1"/>
        <v>-- 実施年月日・診療開始日</v>
      </c>
      <c r="X41" s="6"/>
      <c r="AF41" s="42"/>
      <c r="AG41" s="42"/>
      <c r="AH41" s="42"/>
      <c r="AK41" s="22" t="str">
        <f t="shared" si="11"/>
        <v>,jisshi_ymd</v>
      </c>
      <c r="AP41" s="22" t="str">
        <f t="shared" si="9"/>
        <v>,d.jisshi_ymd</v>
      </c>
      <c r="AU41" s="22" t="str">
        <f t="shared" si="10"/>
        <v>,d.jisshi_ymd</v>
      </c>
    </row>
    <row r="42" spans="1:47" s="22" customFormat="1">
      <c r="A42" s="6"/>
      <c r="B42" s="14">
        <f t="shared" si="3"/>
        <v>29</v>
      </c>
      <c r="C42" s="25" t="s">
        <v>512</v>
      </c>
      <c r="D42" s="25" t="s">
        <v>150</v>
      </c>
      <c r="E42" s="16"/>
      <c r="F42" s="16" t="s">
        <v>183</v>
      </c>
      <c r="G42" s="16">
        <v>2</v>
      </c>
      <c r="H42" s="17" t="str">
        <f t="shared" si="4"/>
        <v>text</v>
      </c>
      <c r="I42" s="17">
        <f t="shared" si="5"/>
        <v>7</v>
      </c>
      <c r="J42" s="26"/>
      <c r="K42" s="27"/>
      <c r="L42" s="28"/>
      <c r="M42" s="29"/>
      <c r="P42" s="6"/>
      <c r="Q42" s="6"/>
      <c r="R42" s="6"/>
      <c r="S42" s="6" t="str">
        <f t="shared" si="6"/>
        <v>,receipt_ka_kubun</v>
      </c>
      <c r="T42" s="6" t="str">
        <f t="shared" si="7"/>
        <v>TEXT</v>
      </c>
      <c r="U42" s="6" t="str">
        <f t="shared" si="8"/>
        <v/>
      </c>
      <c r="V42" s="6" t="str">
        <f t="shared" si="0"/>
        <v/>
      </c>
      <c r="W42" s="6" t="str">
        <f t="shared" si="1"/>
        <v>-- レセプト科区分</v>
      </c>
      <c r="X42" s="6"/>
      <c r="AF42" s="42"/>
      <c r="AG42" s="42"/>
      <c r="AH42" s="42"/>
      <c r="AK42" s="22" t="str">
        <f t="shared" si="11"/>
        <v>,receipt_ka_kubun</v>
      </c>
      <c r="AP42" s="22" t="str">
        <f t="shared" si="9"/>
        <v>,d.receipt_ka_kubun</v>
      </c>
      <c r="AU42" s="22" t="str">
        <f t="shared" si="10"/>
        <v>,d.receipt_ka_kubun</v>
      </c>
    </row>
    <row r="43" spans="1:47" s="22" customFormat="1">
      <c r="A43" s="6"/>
      <c r="B43" s="14">
        <f t="shared" si="3"/>
        <v>30</v>
      </c>
      <c r="C43" s="15" t="s">
        <v>151</v>
      </c>
      <c r="D43" s="15" t="s">
        <v>152</v>
      </c>
      <c r="E43" s="17"/>
      <c r="F43" s="16" t="s">
        <v>183</v>
      </c>
      <c r="G43" s="17">
        <v>3</v>
      </c>
      <c r="H43" s="17" t="str">
        <f t="shared" si="4"/>
        <v>text</v>
      </c>
      <c r="I43" s="17">
        <f t="shared" si="5"/>
        <v>10</v>
      </c>
      <c r="J43" s="18"/>
      <c r="K43" s="21"/>
      <c r="L43" s="19"/>
      <c r="M43" s="20"/>
      <c r="P43" s="6"/>
      <c r="Q43" s="6"/>
      <c r="R43" s="6"/>
      <c r="S43" s="6" t="str">
        <f t="shared" si="6"/>
        <v>,department_kubun</v>
      </c>
      <c r="T43" s="6" t="str">
        <f t="shared" si="7"/>
        <v>TEXT</v>
      </c>
      <c r="U43" s="6" t="str">
        <f t="shared" si="8"/>
        <v/>
      </c>
      <c r="V43" s="6" t="str">
        <f t="shared" si="0"/>
        <v/>
      </c>
      <c r="W43" s="6" t="str">
        <f t="shared" si="1"/>
        <v>-- 診療科区分</v>
      </c>
      <c r="X43" s="6"/>
      <c r="AF43" s="42"/>
      <c r="AG43" s="42"/>
      <c r="AH43" s="42"/>
      <c r="AK43" s="22" t="str">
        <f t="shared" si="11"/>
        <v>,department_kubun</v>
      </c>
      <c r="AP43" s="22" t="str">
        <f t="shared" si="9"/>
        <v>,d.department_kubun</v>
      </c>
      <c r="AU43" s="22" t="str">
        <f t="shared" si="10"/>
        <v>,d.department_kubun</v>
      </c>
    </row>
    <row r="44" spans="1:47" s="22" customFormat="1">
      <c r="A44" s="6"/>
      <c r="B44" s="14">
        <f>ROW()-13</f>
        <v>31</v>
      </c>
      <c r="C44" s="25" t="s">
        <v>513</v>
      </c>
      <c r="D44" s="25" t="s">
        <v>446</v>
      </c>
      <c r="E44" s="16"/>
      <c r="F44" s="16" t="s">
        <v>183</v>
      </c>
      <c r="G44" s="16">
        <v>10</v>
      </c>
      <c r="H44" s="17" t="str">
        <f t="shared" si="4"/>
        <v>text</v>
      </c>
      <c r="I44" s="17">
        <f t="shared" si="5"/>
        <v>31</v>
      </c>
      <c r="J44" s="26"/>
      <c r="K44" s="27"/>
      <c r="L44" s="28"/>
      <c r="M44" s="29"/>
      <c r="P44" s="6"/>
      <c r="Q44" s="6"/>
      <c r="R44" s="6"/>
      <c r="S44" s="6" t="str">
        <f t="shared" si="6"/>
        <v>,doctor_code</v>
      </c>
      <c r="T44" s="6" t="str">
        <f t="shared" si="7"/>
        <v>TEXT</v>
      </c>
      <c r="U44" s="6" t="str">
        <f t="shared" si="8"/>
        <v/>
      </c>
      <c r="V44" s="6" t="str">
        <f t="shared" si="0"/>
        <v/>
      </c>
      <c r="W44" s="6" t="str">
        <f t="shared" si="1"/>
        <v>-- 医師コード</v>
      </c>
      <c r="X44" s="6"/>
      <c r="AF44" s="42"/>
      <c r="AG44" s="42"/>
      <c r="AH44" s="42"/>
      <c r="AK44" s="22" t="str">
        <f t="shared" si="11"/>
        <v>,doctor_code</v>
      </c>
      <c r="AP44" s="22" t="str">
        <f t="shared" si="9"/>
        <v>,d.doctor_code</v>
      </c>
      <c r="AU44" s="22" t="str">
        <f t="shared" si="10"/>
        <v>,d.doctor_code</v>
      </c>
    </row>
    <row r="45" spans="1:47" s="22" customFormat="1">
      <c r="A45" s="6"/>
      <c r="B45" s="14">
        <f t="shared" si="3"/>
        <v>32</v>
      </c>
      <c r="C45" s="15" t="s">
        <v>514</v>
      </c>
      <c r="D45" s="15" t="s">
        <v>448</v>
      </c>
      <c r="E45" s="17"/>
      <c r="F45" s="16" t="s">
        <v>183</v>
      </c>
      <c r="G45" s="17">
        <v>10</v>
      </c>
      <c r="H45" s="17" t="str">
        <f t="shared" si="4"/>
        <v>text</v>
      </c>
      <c r="I45" s="17">
        <f t="shared" si="5"/>
        <v>31</v>
      </c>
      <c r="J45" s="18"/>
      <c r="K45" s="21"/>
      <c r="L45" s="19"/>
      <c r="M45" s="20"/>
      <c r="P45" s="6"/>
      <c r="Q45" s="6"/>
      <c r="R45" s="6"/>
      <c r="S45" s="6" t="str">
        <f t="shared" si="6"/>
        <v>,ward_code</v>
      </c>
      <c r="T45" s="6" t="str">
        <f t="shared" si="7"/>
        <v>TEXT</v>
      </c>
      <c r="U45" s="6" t="str">
        <f t="shared" si="8"/>
        <v/>
      </c>
      <c r="V45" s="6" t="str">
        <f t="shared" si="0"/>
        <v/>
      </c>
      <c r="W45" s="6" t="str">
        <f t="shared" si="1"/>
        <v>-- 病棟コード</v>
      </c>
      <c r="X45" s="6"/>
      <c r="AF45" s="42"/>
      <c r="AG45" s="42"/>
      <c r="AH45" s="42"/>
      <c r="AK45" s="22" t="str">
        <f t="shared" si="11"/>
        <v>,ward_code</v>
      </c>
      <c r="AP45" s="22" t="str">
        <f t="shared" si="9"/>
        <v>,d.ward_code</v>
      </c>
      <c r="AU45" s="22" t="str">
        <f t="shared" si="10"/>
        <v>,d.ward_code</v>
      </c>
    </row>
    <row r="46" spans="1:47" s="22" customFormat="1">
      <c r="A46" s="6"/>
      <c r="B46" s="14">
        <f>ROW()-13</f>
        <v>33</v>
      </c>
      <c r="C46" s="25" t="s">
        <v>515</v>
      </c>
      <c r="D46" s="25" t="s">
        <v>450</v>
      </c>
      <c r="E46" s="16"/>
      <c r="F46" s="16" t="s">
        <v>183</v>
      </c>
      <c r="G46" s="16">
        <v>1</v>
      </c>
      <c r="H46" s="17" t="str">
        <f t="shared" si="4"/>
        <v>text</v>
      </c>
      <c r="I46" s="17">
        <f t="shared" si="5"/>
        <v>4</v>
      </c>
      <c r="J46" s="26"/>
      <c r="K46" s="27"/>
      <c r="L46" s="28"/>
      <c r="M46" s="29" t="s">
        <v>538</v>
      </c>
      <c r="P46" s="6"/>
      <c r="Q46" s="6"/>
      <c r="R46" s="6"/>
      <c r="S46" s="6" t="str">
        <f t="shared" si="6"/>
        <v>,ward_kubun</v>
      </c>
      <c r="T46" s="6" t="str">
        <f t="shared" si="7"/>
        <v>TEXT</v>
      </c>
      <c r="U46" s="6" t="str">
        <f t="shared" si="8"/>
        <v/>
      </c>
      <c r="V46" s="6" t="str">
        <f t="shared" si="0"/>
        <v/>
      </c>
      <c r="W46" s="6" t="str">
        <f t="shared" si="1"/>
        <v>-- 病棟区分</v>
      </c>
      <c r="X46" s="6"/>
      <c r="AF46" s="42"/>
      <c r="AG46" s="42"/>
      <c r="AH46" s="42"/>
      <c r="AK46" s="22" t="str">
        <f t="shared" si="11"/>
        <v>,ward_kubun</v>
      </c>
      <c r="AP46" s="22" t="str">
        <f t="shared" si="9"/>
        <v>,d.ward_kubun</v>
      </c>
      <c r="AU46" s="22" t="str">
        <f t="shared" si="10"/>
        <v>,d.ward_kubun</v>
      </c>
    </row>
    <row r="47" spans="1:47" s="22" customFormat="1">
      <c r="A47" s="6"/>
      <c r="B47" s="14">
        <f>ROW()-13</f>
        <v>34</v>
      </c>
      <c r="C47" s="25" t="s">
        <v>516</v>
      </c>
      <c r="D47" s="25" t="s">
        <v>153</v>
      </c>
      <c r="E47" s="16"/>
      <c r="F47" s="16" t="s">
        <v>183</v>
      </c>
      <c r="G47" s="16">
        <v>1</v>
      </c>
      <c r="H47" s="17" t="str">
        <f t="shared" si="4"/>
        <v>text</v>
      </c>
      <c r="I47" s="17">
        <f t="shared" si="5"/>
        <v>4</v>
      </c>
      <c r="J47" s="26"/>
      <c r="K47" s="27"/>
      <c r="L47" s="28"/>
      <c r="M47" s="29" t="s">
        <v>539</v>
      </c>
      <c r="P47" s="6"/>
      <c r="Q47" s="6"/>
      <c r="R47" s="6"/>
      <c r="S47" s="6" t="str">
        <f t="shared" si="6"/>
        <v>,nyugai_kubun</v>
      </c>
      <c r="T47" s="6" t="str">
        <f t="shared" si="7"/>
        <v>TEXT</v>
      </c>
      <c r="U47" s="6" t="str">
        <f t="shared" si="8"/>
        <v/>
      </c>
      <c r="V47" s="6" t="str">
        <f t="shared" si="0"/>
        <v/>
      </c>
      <c r="W47" s="6" t="str">
        <f t="shared" si="1"/>
        <v>-- 入外区分</v>
      </c>
      <c r="X47" s="6"/>
      <c r="AF47" s="42"/>
      <c r="AG47" s="42"/>
      <c r="AH47" s="42"/>
      <c r="AK47" s="22" t="str">
        <f t="shared" si="11"/>
        <v>,nyugai_kubun</v>
      </c>
      <c r="AP47" s="22" t="str">
        <f t="shared" si="9"/>
        <v>,d.nyugai_kubun</v>
      </c>
      <c r="AU47" s="22" t="str">
        <f t="shared" si="10"/>
        <v>,d.nyugai_kubun</v>
      </c>
    </row>
    <row r="48" spans="1:47" s="22" customFormat="1" ht="18.75" customHeight="1" thickBot="1">
      <c r="A48" s="6"/>
      <c r="B48" s="30">
        <f>ROW()-13</f>
        <v>35</v>
      </c>
      <c r="C48" s="31" t="s">
        <v>517</v>
      </c>
      <c r="D48" s="31" t="s">
        <v>455</v>
      </c>
      <c r="E48" s="23"/>
      <c r="F48" s="23" t="s">
        <v>183</v>
      </c>
      <c r="G48" s="23">
        <v>3</v>
      </c>
      <c r="H48" s="23" t="str">
        <f t="shared" si="4"/>
        <v>text</v>
      </c>
      <c r="I48" s="23">
        <f t="shared" si="5"/>
        <v>10</v>
      </c>
      <c r="J48" s="32"/>
      <c r="K48" s="33"/>
      <c r="L48" s="34"/>
      <c r="M48" s="35"/>
      <c r="P48" s="6"/>
      <c r="Q48" s="6"/>
      <c r="R48" s="6"/>
      <c r="S48" s="6" t="str">
        <f t="shared" si="6"/>
        <v>,facility_type</v>
      </c>
      <c r="T48" s="6" t="str">
        <f t="shared" si="7"/>
        <v>TEXT</v>
      </c>
      <c r="U48" s="6" t="str">
        <f t="shared" si="8"/>
        <v/>
      </c>
      <c r="V48" s="6" t="str">
        <f t="shared" si="0"/>
        <v/>
      </c>
      <c r="W48" s="6" t="str">
        <f t="shared" si="1"/>
        <v>-- 施設タイプ</v>
      </c>
      <c r="X48" s="6"/>
      <c r="AF48" s="42"/>
      <c r="AG48" s="42"/>
      <c r="AH48" s="42"/>
      <c r="AK48" s="22" t="str">
        <f t="shared" si="11"/>
        <v>,facility_type</v>
      </c>
      <c r="AP48" s="22" t="str">
        <f t="shared" si="9"/>
        <v>,d.facility_type</v>
      </c>
      <c r="AU48" s="22" t="str">
        <f t="shared" si="10"/>
        <v>,d.facility_type</v>
      </c>
    </row>
    <row r="49" spans="1:47">
      <c r="P49" s="22"/>
      <c r="R49" s="6" t="s">
        <v>175</v>
      </c>
      <c r="Y49" s="22"/>
      <c r="Z49" s="22"/>
      <c r="AA49" s="22"/>
      <c r="AB49" s="22"/>
      <c r="AJ49" s="6" t="s">
        <v>476</v>
      </c>
      <c r="AO49" s="6" t="s">
        <v>476</v>
      </c>
      <c r="AT49" s="6" t="s">
        <v>476</v>
      </c>
    </row>
    <row r="50" spans="1:47">
      <c r="A50" s="22"/>
      <c r="P50" s="22"/>
      <c r="Y50" s="22"/>
      <c r="Z50" s="22"/>
      <c r="AA50" s="22"/>
      <c r="AB50" s="22"/>
      <c r="AK50" s="6" t="str">
        <f>AK$11&amp;"."&amp;SUBSTITUTE($D$8,"merge","dwh")</f>
        <v>milscm2.dwh_dpc_efg</v>
      </c>
      <c r="AP50" s="6" t="str">
        <f>"(select * from "&amp;$AP$11&amp;"."&amp;SUBSTITUTE($D$8,"merge","dwh")&amp;" where facility_id = '%(facility_id)s') d "</f>
        <v xml:space="preserve">(select * from milscm22.dwh_dpc_efg where facility_id = '%(facility_id)s') d </v>
      </c>
      <c r="AU50" s="6" t="str">
        <f>"(select * from "&amp;$AU$11&amp;"."&amp;SUBSTITUTE($D$8,"merge","dwh")&amp;" where facility_id = '%(facility_id)s') d "</f>
        <v xml:space="preserve">(select * from milscm12.dwh_dpc_efg where facility_id = '%(facility_id)s') d </v>
      </c>
    </row>
    <row r="51" spans="1:47">
      <c r="P51" s="22"/>
      <c r="Y51" s="22"/>
      <c r="Z51" s="22"/>
      <c r="AA51" s="22"/>
      <c r="AB51" s="22"/>
      <c r="AJ51" s="6" t="s">
        <v>2006</v>
      </c>
      <c r="AO51" s="6" t="s">
        <v>2006</v>
      </c>
      <c r="AT51" s="6" t="s">
        <v>2006</v>
      </c>
    </row>
    <row r="52" spans="1:47">
      <c r="P52" s="22"/>
      <c r="Y52" s="22"/>
      <c r="Z52" s="22"/>
      <c r="AA52" s="22"/>
      <c r="AB52" s="22"/>
      <c r="AI52" s="6" t="s">
        <v>138</v>
      </c>
      <c r="AK52" s="6" t="str">
        <f>$AI52&amp;" = '%(facility_id)s'"</f>
        <v>facility_id = '%(facility_id)s'</v>
      </c>
      <c r="AP52" s="6" t="str">
        <f>"not exists ( select 1 from (select * from "&amp;"milscm4."&amp;$D$8&amp;" where facility_id = '%(facility_id)s') m where"</f>
        <v>not exists ( select 1 from (select * from milscm4.merge_dpc_efg where facility_id = '%(facility_id)s') m where</v>
      </c>
      <c r="AU52" s="6" t="str">
        <f>"not exists ( select 1 from (select * from "&amp;"milscm4."&amp;$D$8&amp;" where facility_id = '%(facility_id)s') m where"</f>
        <v>not exists ( select 1 from (select * from milscm4.merge_dpc_efg where facility_id = '%(facility_id)s') m where</v>
      </c>
    </row>
    <row r="53" spans="1:47">
      <c r="P53" s="22"/>
      <c r="Y53" s="22"/>
      <c r="Z53" s="22"/>
      <c r="AA53" s="22"/>
      <c r="AB53" s="22"/>
      <c r="AJ53" s="6" t="s">
        <v>2007</v>
      </c>
      <c r="AN53" s="6" t="s">
        <v>138</v>
      </c>
      <c r="AP53" s="6" t="str">
        <f>"d."&amp;AN53&amp;" = m."&amp;AN53</f>
        <v>d.facility_id = m.facility_id</v>
      </c>
      <c r="AS53" s="6" t="s">
        <v>138</v>
      </c>
      <c r="AU53" s="6" t="str">
        <f>"d."&amp;AS53&amp;" = m."&amp;AS53</f>
        <v>d.facility_id = m.facility_id</v>
      </c>
    </row>
    <row r="54" spans="1:47">
      <c r="AN54" s="6" t="s">
        <v>2021</v>
      </c>
      <c r="AP54" s="6" t="str">
        <f>"and d."&amp;AN54&amp;" = m."&amp;AN54</f>
        <v>and d.shinryo_ym = m.shinryo_ym</v>
      </c>
      <c r="AS54" s="6" t="s">
        <v>2021</v>
      </c>
      <c r="AU54" s="6" t="str">
        <f>"and d."&amp;AS54&amp;" = m."&amp;AS54</f>
        <v>and d.shinryo_ym = m.shinryo_ym</v>
      </c>
    </row>
    <row r="55" spans="1:47">
      <c r="AP55" s="6" t="str">
        <f>")"</f>
        <v>)</v>
      </c>
      <c r="AU55" s="6" t="str">
        <f>")"</f>
        <v>)</v>
      </c>
    </row>
    <row r="56" spans="1:47">
      <c r="AO56" s="6" t="s">
        <v>2007</v>
      </c>
      <c r="AT56" s="6" t="s">
        <v>2007</v>
      </c>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3"/>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milscm4.merge_dpc_hn</v>
      </c>
    </row>
    <row r="3" spans="1:47" ht="18" thickBot="1">
      <c r="B3" s="9"/>
      <c r="C3" s="9"/>
      <c r="D3" s="9"/>
      <c r="E3" s="9"/>
      <c r="F3" s="9"/>
      <c r="G3" s="9"/>
      <c r="H3" s="9"/>
      <c r="I3" s="9"/>
      <c r="J3" s="9"/>
      <c r="K3" s="9"/>
      <c r="L3" s="9"/>
      <c r="M3" s="10"/>
      <c r="N3" s="9"/>
      <c r="Q3" s="6" t="str">
        <f>"ADD CONSTRAINT "&amp;D$8&amp;"_pkey"</f>
        <v>ADD CONSTRAINT merge_dpc_hn_pkey</v>
      </c>
    </row>
    <row r="4" spans="1:47">
      <c r="B4" s="177" t="s">
        <v>133</v>
      </c>
      <c r="C4" s="178"/>
      <c r="D4" s="179" t="str">
        <f>VLOOKUP(D7,エンティティ一覧!A1:'エンティティ一覧'!AQ10060,13,FALSE)</f>
        <v>ENT_C1_04</v>
      </c>
      <c r="E4" s="180"/>
      <c r="F4" s="180"/>
      <c r="G4" s="180"/>
      <c r="H4" s="180"/>
      <c r="I4" s="180"/>
      <c r="J4" s="180"/>
      <c r="K4" s="180"/>
      <c r="L4" s="180"/>
      <c r="M4" s="181"/>
      <c r="R4" s="6" t="s">
        <v>176</v>
      </c>
    </row>
    <row r="5" spans="1:47">
      <c r="B5" s="161" t="s">
        <v>112</v>
      </c>
      <c r="C5" s="162"/>
      <c r="D5" s="163" t="str">
        <f>VLOOKUP(D7,エンティティ一覧!A1:'エンティティ一覧'!AQ10060,2,FALSE)</f>
        <v>SA_C1</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v>
      </c>
      <c r="E6" s="164"/>
      <c r="F6" s="164"/>
      <c r="G6" s="164"/>
      <c r="H6" s="164"/>
      <c r="I6" s="164"/>
      <c r="J6" s="164"/>
      <c r="K6" s="164"/>
      <c r="L6" s="164"/>
      <c r="M6" s="165"/>
      <c r="T6" s="6" t="s">
        <v>1671</v>
      </c>
    </row>
    <row r="7" spans="1:47">
      <c r="B7" s="161" t="s">
        <v>114</v>
      </c>
      <c r="C7" s="162"/>
      <c r="D7" s="163" t="s">
        <v>1516</v>
      </c>
      <c r="E7" s="164"/>
      <c r="F7" s="164"/>
      <c r="G7" s="164"/>
      <c r="H7" s="164"/>
      <c r="I7" s="164"/>
      <c r="J7" s="164"/>
      <c r="K7" s="164"/>
      <c r="L7" s="164"/>
      <c r="M7" s="165"/>
      <c r="T7" s="6" t="s">
        <v>1672</v>
      </c>
    </row>
    <row r="8" spans="1:47">
      <c r="B8" s="161" t="s">
        <v>115</v>
      </c>
      <c r="C8" s="162"/>
      <c r="D8" s="163" t="s">
        <v>1517</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二次利用DBのDPC調査データ_Hファイルテーブルについて、バックアップスキーマを含めて結合する。</v>
      </c>
      <c r="E9" s="169"/>
      <c r="F9" s="169"/>
      <c r="G9" s="169"/>
      <c r="H9" s="169"/>
      <c r="I9" s="169"/>
      <c r="J9" s="169"/>
      <c r="K9" s="169"/>
      <c r="L9" s="169"/>
      <c r="M9" s="170"/>
      <c r="P9" s="6" t="str">
        <f>"ALTER TABLE milscm4."&amp;D$8&amp;" OWNER TO pgappl11;"</f>
        <v>ALTER TABLE milscm4.merge_dpc_hn OWNER TO pgappl11;</v>
      </c>
    </row>
    <row r="10" spans="1:47">
      <c r="B10" s="11"/>
      <c r="C10" s="11"/>
      <c r="D10" s="9"/>
      <c r="E10" s="9"/>
      <c r="F10" s="9"/>
      <c r="G10" s="9"/>
      <c r="H10" s="9"/>
      <c r="I10" s="9"/>
      <c r="J10" s="9"/>
      <c r="K10" s="9"/>
      <c r="L10" s="9"/>
      <c r="M10" s="10"/>
      <c r="N10" s="9"/>
      <c r="P10" s="6" t="str">
        <f>"GRANT ALL ON TABLE milscm4."&amp;D$8&amp;" TO pgappl11;"</f>
        <v>GRANT ALL ON TABLE milscm4.merge_dpc_hn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milscm4.merge_dpc_hn</v>
      </c>
      <c r="AF12" s="156" t="s">
        <v>480</v>
      </c>
      <c r="AG12" s="156"/>
      <c r="AH12" s="156"/>
      <c r="AJ12" s="6" t="str">
        <f>"INSERT INTO milscm4."&amp;$D$8</f>
        <v>INSERT INTO milscm4.merge_dpc_hn</v>
      </c>
      <c r="AO12" s="6" t="str">
        <f>"INSERT INTO milscm4."&amp;$D$8</f>
        <v>INSERT INTO milscm4.merge_dpc_hn</v>
      </c>
      <c r="AT12" s="6" t="str">
        <f>"INSERT INTO milscm4."&amp;$D$8</f>
        <v>INSERT INTO milscm4.merge_dpc_hn</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154" si="0">IF(L14="○","NOT NULL","")</f>
        <v>NOT NULL</v>
      </c>
      <c r="W14" s="6" t="str">
        <f t="shared" ref="W14:W154" si="1">"-- "&amp;C14</f>
        <v>-- 取込年月</v>
      </c>
      <c r="X14" s="6"/>
      <c r="AF14" s="46"/>
      <c r="AG14" s="46"/>
      <c r="AH14" s="46"/>
      <c r="AK14" s="22" t="str">
        <f t="shared" ref="AK14:AK17" si="2">IF(CHOOSE(MATCH(AK$11,$AF$11:$AH$11,0),$AF14,$AG14,$AH14)="〇",IF($B14&lt;&gt;1,",Null","Null"),IF($B14&lt;&gt;1,","&amp;$D14,$D14))</f>
        <v>torikomi_ym</v>
      </c>
      <c r="AP14" s="22" t="str">
        <f t="shared" ref="AP14:AP17" si="3">IF(CHOOSE(MATCH(AP$11,$AF$11:$AH$11,0),$AF14,$AG14,$AH14)="〇",IF($B14&lt;&gt;1,",Null","Null"),IF($B14&lt;&gt;1,","&amp;$D14,$D14))</f>
        <v>torikomi_ym</v>
      </c>
      <c r="AU14" s="22" t="str">
        <f t="shared" ref="AU14:AU17" si="4">IF(CHOOSE(MATCH(AU$11,$AF$11:$AH$11,0),$AF14,$AG14,$AH14)="〇",IF($B14&lt;&gt;1,",Null","Null"),IF($B14&lt;&gt;1,","&amp;$D14,$D14))</f>
        <v>torikomi_ym</v>
      </c>
    </row>
    <row r="15" spans="1:47" s="22" customFormat="1">
      <c r="A15" s="6"/>
      <c r="B15" s="14">
        <f t="shared" ref="B15:B149" si="5">ROW()-13</f>
        <v>2</v>
      </c>
      <c r="C15" s="15" t="s">
        <v>162</v>
      </c>
      <c r="D15" s="15" t="s">
        <v>136</v>
      </c>
      <c r="E15" s="17"/>
      <c r="F15" s="16" t="s">
        <v>129</v>
      </c>
      <c r="G15" s="17">
        <v>10</v>
      </c>
      <c r="H15" s="17" t="str">
        <f t="shared" ref="H15:H78" si="6">IF(F15="フラグ","boolean",IF(F15="文字列","text",IF(F15="整数","integer",IF(F15="実数","numeric",""))))</f>
        <v>integer</v>
      </c>
      <c r="I15" s="17">
        <f t="shared" ref="I15:I78" si="7">IF(H15="boolean",1,IF(H15="text",IF(G15&lt;=126,1+(G15*3),4+(G15*3)),IF(H15="integer",4,IF(H15="numeric",3+CEILING(G15/4*2,2),0))))</f>
        <v>4</v>
      </c>
      <c r="J15" s="18"/>
      <c r="K15" s="21"/>
      <c r="L15" s="19"/>
      <c r="M15" s="20" t="s">
        <v>415</v>
      </c>
      <c r="P15" s="6"/>
      <c r="Q15" s="6"/>
      <c r="R15" s="6"/>
      <c r="S15" s="6" t="str">
        <f t="shared" ref="S15:S154" si="8">IF(B15&lt;&gt;1,","&amp;D15,D15)</f>
        <v>,mil_karute_id</v>
      </c>
      <c r="T15" s="6" t="str">
        <f t="shared" ref="T15:T154" si="9">UPPER(H15)</f>
        <v>INTEGER</v>
      </c>
      <c r="U15" s="6" t="str">
        <f t="shared" ref="U15:U154" si="10">IF(K15&lt;&gt;"","default "&amp;IF(H15="text","'"&amp;K15&amp;"'",K15),"")</f>
        <v/>
      </c>
      <c r="V15" s="6" t="str">
        <f t="shared" si="0"/>
        <v/>
      </c>
      <c r="W15" s="6" t="str">
        <f t="shared" si="1"/>
        <v>-- 千年カルテID</v>
      </c>
      <c r="X15" s="6"/>
      <c r="AF15" s="46"/>
      <c r="AG15" s="46"/>
      <c r="AH15" s="46"/>
      <c r="AK15" s="22" t="str">
        <f t="shared" si="2"/>
        <v>,mil_karute_id</v>
      </c>
      <c r="AP15" s="22" t="str">
        <f t="shared" si="3"/>
        <v>,mil_karute_id</v>
      </c>
      <c r="AU15" s="22" t="str">
        <f t="shared" si="4"/>
        <v>,mil_karute_id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416</v>
      </c>
      <c r="P16" s="6"/>
      <c r="Q16" s="6"/>
      <c r="R16" s="6"/>
      <c r="S16" s="6" t="str">
        <f t="shared" si="8"/>
        <v>,facility_id</v>
      </c>
      <c r="T16" s="6" t="str">
        <f t="shared" si="9"/>
        <v>TEXT</v>
      </c>
      <c r="U16" s="6" t="str">
        <f t="shared" si="10"/>
        <v/>
      </c>
      <c r="V16" s="6" t="str">
        <f t="shared" si="0"/>
        <v>NOT NULL</v>
      </c>
      <c r="W16" s="6" t="str">
        <f t="shared" si="1"/>
        <v>-- 施設ID</v>
      </c>
      <c r="X16" s="6"/>
      <c r="AF16" s="46"/>
      <c r="AG16" s="46"/>
      <c r="AH16" s="46"/>
      <c r="AK16" s="22" t="str">
        <f t="shared" si="2"/>
        <v>,facility_id</v>
      </c>
      <c r="AP16" s="22" t="str">
        <f t="shared" si="3"/>
        <v>,facility_id</v>
      </c>
      <c r="AU16" s="22" t="str">
        <f t="shared" si="4"/>
        <v>,facility_id</v>
      </c>
    </row>
    <row r="17" spans="1:47" s="22" customFormat="1" ht="69.599999999999994">
      <c r="A17" s="6"/>
      <c r="B17" s="14">
        <f t="shared" si="5"/>
        <v>4</v>
      </c>
      <c r="C17" s="15" t="s">
        <v>417</v>
      </c>
      <c r="D17" s="15" t="s">
        <v>139</v>
      </c>
      <c r="E17" s="17" t="s">
        <v>137</v>
      </c>
      <c r="F17" s="16" t="s">
        <v>183</v>
      </c>
      <c r="G17" s="17">
        <v>6</v>
      </c>
      <c r="H17" s="17" t="str">
        <f t="shared" si="6"/>
        <v>text</v>
      </c>
      <c r="I17" s="17">
        <f t="shared" si="7"/>
        <v>19</v>
      </c>
      <c r="J17" s="18"/>
      <c r="K17" s="21"/>
      <c r="L17" s="19" t="s">
        <v>137</v>
      </c>
      <c r="M17" s="20" t="s">
        <v>518</v>
      </c>
      <c r="P17" s="6"/>
      <c r="Q17" s="6"/>
      <c r="R17" s="6"/>
      <c r="S17" s="6" t="str">
        <f t="shared" si="8"/>
        <v>,shinryo_ym</v>
      </c>
      <c r="T17" s="6" t="str">
        <f t="shared" si="9"/>
        <v>TEXT</v>
      </c>
      <c r="U17" s="6" t="str">
        <f t="shared" si="10"/>
        <v/>
      </c>
      <c r="V17" s="6" t="str">
        <f t="shared" si="0"/>
        <v>NOT NULL</v>
      </c>
      <c r="W17" s="6" t="str">
        <f t="shared" si="1"/>
        <v>-- 診療年月</v>
      </c>
      <c r="X17" s="6"/>
      <c r="AF17" s="46"/>
      <c r="AG17" s="46"/>
      <c r="AH17" s="46"/>
      <c r="AK17" s="22" t="str">
        <f t="shared" si="2"/>
        <v>,shinryo_ym</v>
      </c>
      <c r="AP17" s="22" t="str">
        <f t="shared" si="3"/>
        <v>,shinryo_ym</v>
      </c>
      <c r="AU17" s="22" t="str">
        <f t="shared" si="4"/>
        <v>,shinryo_ym</v>
      </c>
    </row>
    <row r="18" spans="1:47" s="22" customFormat="1">
      <c r="A18" s="6"/>
      <c r="B18" s="14">
        <f>ROW()-13</f>
        <v>5</v>
      </c>
      <c r="C18" s="25" t="s">
        <v>483</v>
      </c>
      <c r="D18" s="25" t="s">
        <v>160</v>
      </c>
      <c r="E18" s="16"/>
      <c r="F18" s="16" t="s">
        <v>183</v>
      </c>
      <c r="G18" s="16">
        <v>3</v>
      </c>
      <c r="H18" s="17" t="str">
        <f t="shared" si="6"/>
        <v>text</v>
      </c>
      <c r="I18" s="17">
        <f t="shared" si="7"/>
        <v>10</v>
      </c>
      <c r="J18" s="26"/>
      <c r="K18" s="27" t="s">
        <v>419</v>
      </c>
      <c r="L18" s="28" t="s">
        <v>137</v>
      </c>
      <c r="M18" s="29" t="s">
        <v>420</v>
      </c>
      <c r="P18" s="6"/>
      <c r="Q18" s="6"/>
      <c r="R18" s="6"/>
      <c r="S18" s="6" t="str">
        <f t="shared" si="8"/>
        <v>,data_type</v>
      </c>
      <c r="T18" s="6" t="str">
        <f t="shared" si="9"/>
        <v>TEXT</v>
      </c>
      <c r="U18" s="6" t="str">
        <f t="shared" si="10"/>
        <v>default 'DPC'</v>
      </c>
      <c r="V18" s="6" t="str">
        <f t="shared" si="0"/>
        <v>NOT NULL</v>
      </c>
      <c r="W18" s="6" t="str">
        <f t="shared" si="1"/>
        <v>-- データ種別</v>
      </c>
      <c r="X18" s="6"/>
      <c r="AF18" s="46"/>
      <c r="AG18" s="46"/>
      <c r="AH18" s="46"/>
      <c r="AK18" s="22" t="str">
        <f>IF(CHOOSE(MATCH(AK$11,$AF$11:$AH$11,0),$AF18,$AG18,$AH18)="〇",IF($B18&lt;&gt;1,",Null","Null"),IF($B18&lt;&gt;1,","&amp;$D18,$D18))</f>
        <v>,data_type</v>
      </c>
      <c r="AP18" s="22" t="str">
        <f>IF(CHOOSE(MATCH(AP$11,$AF$11:$AH$11,0),$AF18,$AG18,$AH18)="〇",IF($B18&lt;&gt;1,",Null","Null"),IF($B18&lt;&gt;1,","&amp;$D18,$D18))</f>
        <v>,data_type</v>
      </c>
      <c r="AU18" s="22" t="str">
        <f>IF(CHOOSE(MATCH(AU$11,$AF$11:$AH$11,0),$AF18,$AG18,$AH18)="〇",IF($B18&lt;&gt;1,",Null","Null"),IF($B18&lt;&gt;1,","&amp;$D18,$D18))</f>
        <v>,data_type</v>
      </c>
    </row>
    <row r="19" spans="1:47" s="22" customFormat="1">
      <c r="A19" s="6"/>
      <c r="B19" s="14">
        <f t="shared" si="5"/>
        <v>6</v>
      </c>
      <c r="C19" s="15" t="s">
        <v>514</v>
      </c>
      <c r="D19" s="15" t="s">
        <v>448</v>
      </c>
      <c r="E19" s="17" t="s">
        <v>137</v>
      </c>
      <c r="F19" s="16" t="s">
        <v>183</v>
      </c>
      <c r="G19" s="17">
        <v>10</v>
      </c>
      <c r="H19" s="17" t="str">
        <f t="shared" si="6"/>
        <v>text</v>
      </c>
      <c r="I19" s="17">
        <f t="shared" si="7"/>
        <v>31</v>
      </c>
      <c r="J19" s="18"/>
      <c r="K19" s="21"/>
      <c r="L19" s="19" t="s">
        <v>137</v>
      </c>
      <c r="M19" s="20"/>
      <c r="P19" s="6"/>
      <c r="Q19" s="6"/>
      <c r="R19" s="6"/>
      <c r="S19" s="6" t="str">
        <f t="shared" si="8"/>
        <v>,ward_code</v>
      </c>
      <c r="T19" s="6" t="str">
        <f t="shared" si="9"/>
        <v>TEXT</v>
      </c>
      <c r="U19" s="6" t="str">
        <f t="shared" si="10"/>
        <v/>
      </c>
      <c r="V19" s="6" t="str">
        <f t="shared" si="0"/>
        <v>NOT NULL</v>
      </c>
      <c r="W19" s="6" t="str">
        <f t="shared" si="1"/>
        <v>-- 病棟コード</v>
      </c>
      <c r="X19" s="6"/>
      <c r="AF19" s="46"/>
      <c r="AG19" s="46"/>
      <c r="AH19" s="46"/>
      <c r="AK19" s="22" t="str">
        <f t="shared" ref="AK19:AK154" si="11">IF(CHOOSE(MATCH(AK$11,$AF$11:$AH$11,0),$AF19,$AG19,$AH19)="〇",IF($B19&lt;&gt;1,",Null","Null"),IF($B19&lt;&gt;1,","&amp;$D19,$D19))</f>
        <v>,ward_code</v>
      </c>
      <c r="AP19" s="22" t="str">
        <f t="shared" ref="AP19:AP154" si="12">IF(CHOOSE(MATCH(AP$11,$AF$11:$AH$11,0),$AF19,$AG19,$AH19)="〇",IF($B19&lt;&gt;1,",Null","Null"),IF($B19&lt;&gt;1,","&amp;$D19,$D19))</f>
        <v>,ward_code</v>
      </c>
      <c r="AU19" s="22" t="str">
        <f t="shared" ref="AU19:AU154" si="13">IF(CHOOSE(MATCH(AU$11,$AF$11:$AH$11,0),$AF19,$AG19,$AH19)="〇",IF($B19&lt;&gt;1,",Null","Null"),IF($B19&lt;&gt;1,","&amp;$D19,$D19))</f>
        <v>,ward_code</v>
      </c>
    </row>
    <row r="20" spans="1:47" s="22" customFormat="1">
      <c r="A20" s="6"/>
      <c r="B20" s="14">
        <f t="shared" si="5"/>
        <v>7</v>
      </c>
      <c r="C20" s="25" t="s">
        <v>421</v>
      </c>
      <c r="D20" s="25" t="s">
        <v>179</v>
      </c>
      <c r="E20" s="16" t="s">
        <v>137</v>
      </c>
      <c r="F20" s="16" t="s">
        <v>183</v>
      </c>
      <c r="G20" s="16">
        <v>10</v>
      </c>
      <c r="H20" s="17" t="str">
        <f t="shared" si="6"/>
        <v>text</v>
      </c>
      <c r="I20" s="17">
        <f t="shared" si="7"/>
        <v>31</v>
      </c>
      <c r="J20" s="26"/>
      <c r="K20" s="27"/>
      <c r="L20" s="28" t="s">
        <v>137</v>
      </c>
      <c r="M20" s="29"/>
      <c r="P20" s="6"/>
      <c r="Q20" s="6"/>
      <c r="R20" s="6"/>
      <c r="S20" s="6" t="str">
        <f t="shared" si="8"/>
        <v>,shikibetsu_no</v>
      </c>
      <c r="T20" s="6" t="str">
        <f t="shared" si="9"/>
        <v>TEXT</v>
      </c>
      <c r="U20" s="6" t="str">
        <f t="shared" si="10"/>
        <v/>
      </c>
      <c r="V20" s="6" t="str">
        <f t="shared" si="0"/>
        <v>NOT NULL</v>
      </c>
      <c r="W20" s="6" t="str">
        <f t="shared" si="1"/>
        <v>-- データ識別番号</v>
      </c>
      <c r="X20" s="6"/>
      <c r="AF20" s="46"/>
      <c r="AG20" s="46"/>
      <c r="AH20" s="46"/>
      <c r="AK20" s="22" t="str">
        <f t="shared" si="11"/>
        <v>,shikibetsu_no</v>
      </c>
      <c r="AP20" s="22" t="str">
        <f t="shared" si="12"/>
        <v>,shikibetsu_no</v>
      </c>
      <c r="AU20" s="22" t="str">
        <f t="shared" si="13"/>
        <v>,shikibetsu_no</v>
      </c>
    </row>
    <row r="21" spans="1:47" s="22" customFormat="1" ht="34.799999999999997">
      <c r="A21" s="6"/>
      <c r="B21" s="14">
        <f t="shared" si="5"/>
        <v>8</v>
      </c>
      <c r="C21" s="15" t="s">
        <v>422</v>
      </c>
      <c r="D21" s="15" t="s">
        <v>140</v>
      </c>
      <c r="E21" s="17" t="s">
        <v>137</v>
      </c>
      <c r="F21" s="16" t="s">
        <v>183</v>
      </c>
      <c r="G21" s="17">
        <v>8</v>
      </c>
      <c r="H21" s="17" t="str">
        <f t="shared" si="6"/>
        <v>text</v>
      </c>
      <c r="I21" s="17">
        <f t="shared" si="7"/>
        <v>25</v>
      </c>
      <c r="J21" s="18"/>
      <c r="K21" s="21"/>
      <c r="L21" s="19" t="s">
        <v>137</v>
      </c>
      <c r="M21" s="20" t="s">
        <v>423</v>
      </c>
      <c r="P21" s="6"/>
      <c r="Q21" s="6"/>
      <c r="R21" s="6"/>
      <c r="S21" s="6" t="str">
        <f t="shared" si="8"/>
        <v>,taiin_ymd</v>
      </c>
      <c r="T21" s="6" t="str">
        <f t="shared" si="9"/>
        <v>TEXT</v>
      </c>
      <c r="U21" s="6" t="str">
        <f t="shared" si="10"/>
        <v/>
      </c>
      <c r="V21" s="6" t="str">
        <f t="shared" si="0"/>
        <v>NOT NULL</v>
      </c>
      <c r="W21" s="6" t="str">
        <f t="shared" si="1"/>
        <v>-- 退院年月日</v>
      </c>
      <c r="X21" s="6"/>
      <c r="AF21" s="46"/>
      <c r="AG21" s="46"/>
      <c r="AH21" s="46"/>
      <c r="AK21" s="22" t="str">
        <f t="shared" si="11"/>
        <v>,taiin_ymd</v>
      </c>
      <c r="AP21" s="22" t="str">
        <f t="shared" si="12"/>
        <v>,taiin_ymd</v>
      </c>
      <c r="AU21" s="22" t="str">
        <f t="shared" si="13"/>
        <v>,taiin_ymd</v>
      </c>
    </row>
    <row r="22" spans="1:47" s="22" customFormat="1">
      <c r="A22" s="6"/>
      <c r="B22" s="14">
        <f>ROW()-13</f>
        <v>9</v>
      </c>
      <c r="C22" s="25" t="s">
        <v>424</v>
      </c>
      <c r="D22" s="25" t="s">
        <v>141</v>
      </c>
      <c r="E22" s="16" t="s">
        <v>137</v>
      </c>
      <c r="F22" s="16" t="s">
        <v>183</v>
      </c>
      <c r="G22" s="16">
        <v>8</v>
      </c>
      <c r="H22" s="17" t="str">
        <f t="shared" si="6"/>
        <v>text</v>
      </c>
      <c r="I22" s="17">
        <f t="shared" si="7"/>
        <v>25</v>
      </c>
      <c r="J22" s="26"/>
      <c r="K22" s="27"/>
      <c r="L22" s="28" t="s">
        <v>137</v>
      </c>
      <c r="M22" s="29" t="s">
        <v>425</v>
      </c>
      <c r="P22" s="6"/>
      <c r="Q22" s="6"/>
      <c r="R22" s="6"/>
      <c r="S22" s="6" t="str">
        <f t="shared" si="8"/>
        <v>,nyuin_ymd</v>
      </c>
      <c r="T22" s="6" t="str">
        <f t="shared" si="9"/>
        <v>TEXT</v>
      </c>
      <c r="U22" s="6" t="str">
        <f t="shared" si="10"/>
        <v/>
      </c>
      <c r="V22" s="6" t="str">
        <f t="shared" si="0"/>
        <v>NOT NULL</v>
      </c>
      <c r="W22" s="6" t="str">
        <f t="shared" si="1"/>
        <v>-- 入院年月日</v>
      </c>
      <c r="X22" s="6"/>
      <c r="AF22" s="46"/>
      <c r="AG22" s="46"/>
      <c r="AH22" s="46"/>
      <c r="AK22" s="22" t="str">
        <f t="shared" si="11"/>
        <v>,nyuin_ymd</v>
      </c>
      <c r="AP22" s="22" t="str">
        <f t="shared" si="12"/>
        <v>,nyuin_ymd</v>
      </c>
      <c r="AU22" s="22" t="str">
        <f t="shared" si="13"/>
        <v>,nyuin_ymd</v>
      </c>
    </row>
    <row r="23" spans="1:47" s="22" customFormat="1">
      <c r="A23" s="6"/>
      <c r="B23" s="14">
        <f t="shared" si="5"/>
        <v>10</v>
      </c>
      <c r="C23" s="15" t="s">
        <v>443</v>
      </c>
      <c r="D23" s="15" t="s">
        <v>149</v>
      </c>
      <c r="E23" s="17" t="s">
        <v>137</v>
      </c>
      <c r="F23" s="16" t="s">
        <v>183</v>
      </c>
      <c r="G23" s="17">
        <v>8</v>
      </c>
      <c r="H23" s="17" t="str">
        <f t="shared" si="6"/>
        <v>text</v>
      </c>
      <c r="I23" s="17">
        <f t="shared" si="7"/>
        <v>25</v>
      </c>
      <c r="J23" s="18"/>
      <c r="K23" s="21"/>
      <c r="L23" s="19" t="s">
        <v>137</v>
      </c>
      <c r="M23" s="20" t="s">
        <v>425</v>
      </c>
      <c r="P23" s="6"/>
      <c r="Q23" s="6"/>
      <c r="R23" s="6"/>
      <c r="S23" s="6" t="str">
        <f t="shared" si="8"/>
        <v>,jisshi_ymd</v>
      </c>
      <c r="T23" s="6" t="str">
        <f t="shared" si="9"/>
        <v>TEXT</v>
      </c>
      <c r="U23" s="6" t="str">
        <f t="shared" si="10"/>
        <v/>
      </c>
      <c r="V23" s="6" t="str">
        <f t="shared" si="0"/>
        <v>NOT NULL</v>
      </c>
      <c r="W23" s="6" t="str">
        <f t="shared" si="1"/>
        <v>-- 実施年月日</v>
      </c>
      <c r="X23" s="6"/>
      <c r="AF23" s="46"/>
      <c r="AG23" s="46"/>
      <c r="AH23" s="46"/>
      <c r="AK23" s="22" t="str">
        <f t="shared" si="11"/>
        <v>,jisshi_ymd</v>
      </c>
      <c r="AP23" s="22" t="str">
        <f t="shared" si="12"/>
        <v>,jisshi_ymd</v>
      </c>
      <c r="AU23" s="22" t="str">
        <f t="shared" si="13"/>
        <v>,jisshi_ymd</v>
      </c>
    </row>
    <row r="24" spans="1:47" s="22" customFormat="1">
      <c r="A24" s="6"/>
      <c r="B24" s="14">
        <f t="shared" si="5"/>
        <v>11</v>
      </c>
      <c r="C24" s="25" t="s">
        <v>549</v>
      </c>
      <c r="D24" s="25" t="s">
        <v>550</v>
      </c>
      <c r="E24" s="16" t="s">
        <v>137</v>
      </c>
      <c r="F24" s="16" t="s">
        <v>183</v>
      </c>
      <c r="G24" s="16">
        <v>7</v>
      </c>
      <c r="H24" s="17" t="str">
        <f t="shared" si="6"/>
        <v>text</v>
      </c>
      <c r="I24" s="17">
        <f t="shared" si="7"/>
        <v>22</v>
      </c>
      <c r="J24" s="26"/>
      <c r="K24" s="27" t="s">
        <v>1519</v>
      </c>
      <c r="L24" s="28" t="s">
        <v>137</v>
      </c>
      <c r="M24" s="29" t="s">
        <v>1520</v>
      </c>
      <c r="P24" s="6"/>
      <c r="Q24" s="6"/>
      <c r="R24" s="6"/>
      <c r="S24" s="6" t="str">
        <f t="shared" si="8"/>
        <v>,code</v>
      </c>
      <c r="T24" s="6" t="str">
        <f t="shared" si="9"/>
        <v>TEXT</v>
      </c>
      <c r="U24" s="6" t="str">
        <f t="shared" si="10"/>
        <v>default 'ASS0010'</v>
      </c>
      <c r="V24" s="6" t="str">
        <f t="shared" si="0"/>
        <v>NOT NULL</v>
      </c>
      <c r="W24" s="6" t="str">
        <f t="shared" si="1"/>
        <v>-- コード</v>
      </c>
      <c r="X24" s="6"/>
      <c r="AF24" s="46"/>
      <c r="AG24" s="46"/>
      <c r="AH24" s="46"/>
      <c r="AK24" s="22" t="str">
        <f t="shared" si="11"/>
        <v>,code</v>
      </c>
      <c r="AP24" s="22" t="str">
        <f t="shared" si="12"/>
        <v>,code</v>
      </c>
      <c r="AU24" s="22" t="str">
        <f t="shared" si="13"/>
        <v>,code</v>
      </c>
    </row>
    <row r="25" spans="1:47" s="22" customFormat="1">
      <c r="A25" s="6"/>
      <c r="B25" s="14">
        <f t="shared" si="5"/>
        <v>12</v>
      </c>
      <c r="C25" s="15" t="s">
        <v>551</v>
      </c>
      <c r="D25" s="15" t="s">
        <v>552</v>
      </c>
      <c r="E25" s="17" t="s">
        <v>137</v>
      </c>
      <c r="F25" s="16" t="s">
        <v>183</v>
      </c>
      <c r="G25" s="17">
        <v>8</v>
      </c>
      <c r="H25" s="17" t="str">
        <f t="shared" si="6"/>
        <v>text</v>
      </c>
      <c r="I25" s="17">
        <f t="shared" si="7"/>
        <v>25</v>
      </c>
      <c r="J25" s="18"/>
      <c r="K25" s="21" t="s">
        <v>1521</v>
      </c>
      <c r="L25" s="19" t="s">
        <v>137</v>
      </c>
      <c r="M25" s="20" t="s">
        <v>1522</v>
      </c>
      <c r="P25" s="6"/>
      <c r="Q25" s="6"/>
      <c r="R25" s="6"/>
      <c r="S25" s="6" t="str">
        <f t="shared" si="8"/>
        <v>,version</v>
      </c>
      <c r="T25" s="6" t="str">
        <f t="shared" si="9"/>
        <v>TEXT</v>
      </c>
      <c r="U25" s="6" t="str">
        <f t="shared" si="10"/>
        <v>default '20160401'</v>
      </c>
      <c r="V25" s="6" t="str">
        <f t="shared" si="0"/>
        <v>NOT NULL</v>
      </c>
      <c r="W25" s="6" t="str">
        <f t="shared" si="1"/>
        <v>-- バージョン</v>
      </c>
      <c r="X25" s="6"/>
      <c r="AF25" s="46"/>
      <c r="AG25" s="46"/>
      <c r="AH25" s="46"/>
      <c r="AK25" s="22" t="str">
        <f t="shared" si="11"/>
        <v>,version</v>
      </c>
      <c r="AP25" s="22" t="str">
        <f t="shared" si="12"/>
        <v>,version</v>
      </c>
      <c r="AU25" s="22" t="str">
        <f t="shared" si="13"/>
        <v>,version</v>
      </c>
    </row>
    <row r="26" spans="1:47" s="22" customFormat="1">
      <c r="A26" s="6"/>
      <c r="B26" s="14">
        <f>ROW()-13</f>
        <v>13</v>
      </c>
      <c r="C26" s="25" t="s">
        <v>553</v>
      </c>
      <c r="D26" s="25" t="s">
        <v>554</v>
      </c>
      <c r="E26" s="16" t="s">
        <v>137</v>
      </c>
      <c r="F26" s="16" t="s">
        <v>183</v>
      </c>
      <c r="G26" s="16">
        <v>4</v>
      </c>
      <c r="H26" s="17" t="str">
        <f t="shared" si="6"/>
        <v>text</v>
      </c>
      <c r="I26" s="17">
        <f t="shared" si="7"/>
        <v>13</v>
      </c>
      <c r="J26" s="26"/>
      <c r="K26" s="27"/>
      <c r="L26" s="28" t="s">
        <v>137</v>
      </c>
      <c r="M26" s="29"/>
      <c r="P26" s="6"/>
      <c r="Q26" s="6"/>
      <c r="R26" s="6"/>
      <c r="S26" s="6" t="str">
        <f t="shared" si="8"/>
        <v>,number</v>
      </c>
      <c r="T26" s="6" t="str">
        <f t="shared" si="9"/>
        <v>TEXT</v>
      </c>
      <c r="U26" s="6" t="str">
        <f t="shared" si="10"/>
        <v/>
      </c>
      <c r="V26" s="6" t="str">
        <f t="shared" si="0"/>
        <v>NOT NULL</v>
      </c>
      <c r="W26" s="6" t="str">
        <f t="shared" si="1"/>
        <v>-- 連番</v>
      </c>
      <c r="X26" s="6"/>
      <c r="AF26" s="46"/>
      <c r="AG26" s="46"/>
      <c r="AH26" s="46"/>
      <c r="AK26" s="22" t="str">
        <f t="shared" si="11"/>
        <v>,number</v>
      </c>
      <c r="AP26" s="22" t="str">
        <f t="shared" si="12"/>
        <v>,number</v>
      </c>
      <c r="AU26" s="22" t="str">
        <f t="shared" si="13"/>
        <v>,number</v>
      </c>
    </row>
    <row r="27" spans="1:47" s="22" customFormat="1" ht="156.6">
      <c r="A27" s="6"/>
      <c r="B27" s="14">
        <f t="shared" si="5"/>
        <v>14</v>
      </c>
      <c r="C27" s="15" t="s">
        <v>1523</v>
      </c>
      <c r="D27" s="15" t="s">
        <v>1524</v>
      </c>
      <c r="E27" s="17"/>
      <c r="F27" s="16" t="s">
        <v>183</v>
      </c>
      <c r="G27" s="17">
        <v>2</v>
      </c>
      <c r="H27" s="17" t="str">
        <f t="shared" si="6"/>
        <v>text</v>
      </c>
      <c r="I27" s="17">
        <f t="shared" si="7"/>
        <v>7</v>
      </c>
      <c r="J27" s="18"/>
      <c r="K27" s="21"/>
      <c r="L27" s="19"/>
      <c r="M27" s="20" t="s">
        <v>1961</v>
      </c>
      <c r="P27" s="6"/>
      <c r="Q27" s="6"/>
      <c r="R27" s="6"/>
      <c r="S27" s="6" t="str">
        <f t="shared" si="8"/>
        <v>,ass0010_sosho_shochi</v>
      </c>
      <c r="T27" s="6" t="str">
        <f t="shared" si="9"/>
        <v>TEXT</v>
      </c>
      <c r="U27" s="6" t="str">
        <f t="shared" si="10"/>
        <v/>
      </c>
      <c r="V27" s="6" t="str">
        <f t="shared" si="0"/>
        <v/>
      </c>
      <c r="W27" s="6" t="str">
        <f t="shared" si="1"/>
        <v>-- 創傷処置</v>
      </c>
      <c r="X27" s="6"/>
      <c r="AF27" s="46"/>
      <c r="AG27" s="46"/>
      <c r="AH27" s="46"/>
      <c r="AK27" s="22" t="str">
        <f t="shared" si="11"/>
        <v>,ass0010_sosho_shochi</v>
      </c>
      <c r="AP27" s="22" t="str">
        <f t="shared" si="12"/>
        <v>,ass0010_sosho_shochi</v>
      </c>
      <c r="AU27" s="22" t="str">
        <f t="shared" si="13"/>
        <v>,ass0010_sosho_shochi</v>
      </c>
    </row>
    <row r="28" spans="1:47" s="22" customFormat="1">
      <c r="A28" s="6"/>
      <c r="B28" s="14">
        <f t="shared" si="5"/>
        <v>15</v>
      </c>
      <c r="C28" s="15" t="s">
        <v>1525</v>
      </c>
      <c r="D28" s="15" t="s">
        <v>1526</v>
      </c>
      <c r="E28" s="17"/>
      <c r="F28" s="16" t="s">
        <v>183</v>
      </c>
      <c r="G28" s="17">
        <v>1</v>
      </c>
      <c r="H28" s="17" t="str">
        <f t="shared" si="6"/>
        <v>text</v>
      </c>
      <c r="I28" s="17">
        <f t="shared" si="7"/>
        <v>4</v>
      </c>
      <c r="J28" s="18"/>
      <c r="K28" s="21"/>
      <c r="L28" s="19"/>
      <c r="M28" s="20" t="s">
        <v>1527</v>
      </c>
      <c r="P28" s="6"/>
      <c r="Q28" s="6"/>
      <c r="R28" s="6"/>
      <c r="S28" s="6" t="str">
        <f t="shared" si="8"/>
        <v>,ass0010_kokyu_care</v>
      </c>
      <c r="T28" s="6" t="str">
        <f t="shared" si="9"/>
        <v>TEXT</v>
      </c>
      <c r="U28" s="6" t="str">
        <f t="shared" si="10"/>
        <v/>
      </c>
      <c r="V28" s="6" t="str">
        <f t="shared" si="0"/>
        <v/>
      </c>
      <c r="W28" s="6" t="str">
        <f t="shared" si="1"/>
        <v>-- 呼吸ケア</v>
      </c>
      <c r="X28" s="6"/>
      <c r="AF28" s="46"/>
      <c r="AG28" s="46"/>
      <c r="AH28" s="46"/>
      <c r="AK28" s="22" t="str">
        <f t="shared" si="11"/>
        <v>,ass0010_kokyu_care</v>
      </c>
      <c r="AP28" s="22" t="str">
        <f t="shared" si="12"/>
        <v>,ass0010_kokyu_care</v>
      </c>
      <c r="AU28" s="22" t="str">
        <f t="shared" si="13"/>
        <v>,ass0010_kokyu_care</v>
      </c>
    </row>
    <row r="29" spans="1:47" s="22" customFormat="1">
      <c r="A29" s="6"/>
      <c r="B29" s="14">
        <f t="shared" si="5"/>
        <v>16</v>
      </c>
      <c r="C29" s="25" t="s">
        <v>1528</v>
      </c>
      <c r="D29" s="25" t="s">
        <v>1529</v>
      </c>
      <c r="E29" s="16"/>
      <c r="F29" s="16" t="s">
        <v>183</v>
      </c>
      <c r="G29" s="16">
        <v>1</v>
      </c>
      <c r="H29" s="17" t="str">
        <f t="shared" si="6"/>
        <v>text</v>
      </c>
      <c r="I29" s="17">
        <f t="shared" si="7"/>
        <v>4</v>
      </c>
      <c r="J29" s="26"/>
      <c r="K29" s="27"/>
      <c r="L29" s="28"/>
      <c r="M29" s="29" t="s">
        <v>1527</v>
      </c>
      <c r="P29" s="6"/>
      <c r="Q29" s="6"/>
      <c r="R29" s="6"/>
      <c r="S29" s="6" t="str">
        <f t="shared" si="8"/>
        <v>,ass0010_tenteki_kanri</v>
      </c>
      <c r="T29" s="6" t="str">
        <f t="shared" si="9"/>
        <v>TEXT</v>
      </c>
      <c r="U29" s="6" t="str">
        <f t="shared" si="10"/>
        <v/>
      </c>
      <c r="V29" s="6" t="str">
        <f t="shared" si="0"/>
        <v/>
      </c>
      <c r="W29" s="6" t="str">
        <f t="shared" si="1"/>
        <v>-- 点滴ライン同時3本以上の管理</v>
      </c>
      <c r="X29" s="6"/>
      <c r="AF29" s="46"/>
      <c r="AG29" s="46"/>
      <c r="AH29" s="46"/>
      <c r="AK29" s="22" t="str">
        <f t="shared" si="11"/>
        <v>,ass0010_tenteki_kanri</v>
      </c>
      <c r="AP29" s="22" t="str">
        <f t="shared" si="12"/>
        <v>,ass0010_tenteki_kanri</v>
      </c>
      <c r="AU29" s="22" t="str">
        <f t="shared" si="13"/>
        <v>,ass0010_tenteki_kanri</v>
      </c>
    </row>
    <row r="30" spans="1:47" s="22" customFormat="1" ht="30">
      <c r="A30" s="6"/>
      <c r="B30" s="14">
        <f t="shared" si="5"/>
        <v>17</v>
      </c>
      <c r="C30" s="15" t="s">
        <v>1530</v>
      </c>
      <c r="D30" s="15" t="s">
        <v>1531</v>
      </c>
      <c r="E30" s="17"/>
      <c r="F30" s="16" t="s">
        <v>183</v>
      </c>
      <c r="G30" s="17">
        <v>1</v>
      </c>
      <c r="H30" s="17" t="str">
        <f t="shared" si="6"/>
        <v>text</v>
      </c>
      <c r="I30" s="17">
        <f t="shared" si="7"/>
        <v>4</v>
      </c>
      <c r="J30" s="18"/>
      <c r="K30" s="21"/>
      <c r="L30" s="19"/>
      <c r="M30" s="20" t="s">
        <v>1527</v>
      </c>
      <c r="P30" s="6"/>
      <c r="Q30" s="6"/>
      <c r="R30" s="6"/>
      <c r="S30" s="6" t="str">
        <f t="shared" si="8"/>
        <v>,ass0010_shindenzu_kanri</v>
      </c>
      <c r="T30" s="6" t="str">
        <f t="shared" si="9"/>
        <v>TEXT</v>
      </c>
      <c r="U30" s="6" t="str">
        <f t="shared" si="10"/>
        <v/>
      </c>
      <c r="V30" s="6" t="str">
        <f t="shared" si="0"/>
        <v/>
      </c>
      <c r="W30" s="6" t="str">
        <f t="shared" si="1"/>
        <v>-- 心電図モニターの管理</v>
      </c>
      <c r="X30" s="6"/>
      <c r="AF30" s="46"/>
      <c r="AG30" s="46"/>
      <c r="AH30" s="46"/>
      <c r="AK30" s="22" t="str">
        <f t="shared" si="11"/>
        <v>,ass0010_shindenzu_kanri</v>
      </c>
      <c r="AP30" s="22" t="str">
        <f t="shared" si="12"/>
        <v>,ass0010_shindenzu_kanri</v>
      </c>
      <c r="AU30" s="22" t="str">
        <f t="shared" si="13"/>
        <v>,ass0010_shindenzu_kanri</v>
      </c>
    </row>
    <row r="31" spans="1:47" s="22" customFormat="1" ht="30">
      <c r="A31" s="6"/>
      <c r="B31" s="14">
        <f>ROW()-13</f>
        <v>18</v>
      </c>
      <c r="C31" s="25" t="s">
        <v>1532</v>
      </c>
      <c r="D31" s="25" t="s">
        <v>1533</v>
      </c>
      <c r="E31" s="16"/>
      <c r="F31" s="16" t="s">
        <v>183</v>
      </c>
      <c r="G31" s="16">
        <v>1</v>
      </c>
      <c r="H31" s="17" t="str">
        <f t="shared" si="6"/>
        <v>text</v>
      </c>
      <c r="I31" s="17">
        <f t="shared" si="7"/>
        <v>4</v>
      </c>
      <c r="J31" s="26"/>
      <c r="K31" s="27"/>
      <c r="L31" s="28"/>
      <c r="M31" s="29" t="s">
        <v>1527</v>
      </c>
      <c r="P31" s="6"/>
      <c r="Q31" s="6"/>
      <c r="R31" s="6"/>
      <c r="S31" s="6" t="str">
        <f t="shared" si="8"/>
        <v>,ass0010_syringe_pump_kanri</v>
      </c>
      <c r="T31" s="6" t="str">
        <f t="shared" si="9"/>
        <v>TEXT</v>
      </c>
      <c r="U31" s="6" t="str">
        <f t="shared" si="10"/>
        <v/>
      </c>
      <c r="V31" s="6" t="str">
        <f t="shared" si="0"/>
        <v/>
      </c>
      <c r="W31" s="6" t="str">
        <f t="shared" si="1"/>
        <v>-- シリンジポンプの管理</v>
      </c>
      <c r="X31" s="6"/>
      <c r="AF31" s="46"/>
      <c r="AG31" s="46"/>
      <c r="AH31" s="46"/>
      <c r="AK31" s="22" t="str">
        <f t="shared" si="11"/>
        <v>,ass0010_syringe_pump_kanri</v>
      </c>
      <c r="AP31" s="22" t="str">
        <f t="shared" si="12"/>
        <v>,ass0010_syringe_pump_kanri</v>
      </c>
      <c r="AU31" s="22" t="str">
        <f t="shared" si="13"/>
        <v>,ass0010_syringe_pump_kanri</v>
      </c>
    </row>
    <row r="32" spans="1:47" s="22" customFormat="1" ht="30">
      <c r="A32" s="6"/>
      <c r="B32" s="14">
        <f t="shared" si="5"/>
        <v>19</v>
      </c>
      <c r="C32" s="15" t="s">
        <v>1534</v>
      </c>
      <c r="D32" s="15" t="s">
        <v>1535</v>
      </c>
      <c r="E32" s="17"/>
      <c r="F32" s="16" t="s">
        <v>183</v>
      </c>
      <c r="G32" s="17">
        <v>1</v>
      </c>
      <c r="H32" s="17" t="str">
        <f t="shared" si="6"/>
        <v>text</v>
      </c>
      <c r="I32" s="17">
        <f t="shared" si="7"/>
        <v>4</v>
      </c>
      <c r="J32" s="18"/>
      <c r="K32" s="21"/>
      <c r="L32" s="19"/>
      <c r="M32" s="20" t="s">
        <v>1527</v>
      </c>
      <c r="P32" s="6"/>
      <c r="Q32" s="6"/>
      <c r="R32" s="6"/>
      <c r="S32" s="6" t="str">
        <f t="shared" si="8"/>
        <v>,ass0010_blood_products_kanri</v>
      </c>
      <c r="T32" s="6" t="str">
        <f t="shared" si="9"/>
        <v>TEXT</v>
      </c>
      <c r="U32" s="6" t="str">
        <f t="shared" si="10"/>
        <v/>
      </c>
      <c r="V32" s="6" t="str">
        <f t="shared" si="0"/>
        <v/>
      </c>
      <c r="W32" s="6" t="str">
        <f t="shared" si="1"/>
        <v>-- 輸血や血液製剤の管理</v>
      </c>
      <c r="X32" s="6"/>
      <c r="AF32" s="46"/>
      <c r="AG32" s="46"/>
      <c r="AH32" s="46"/>
      <c r="AK32" s="22" t="str">
        <f t="shared" si="11"/>
        <v>,ass0010_blood_products_kanri</v>
      </c>
      <c r="AP32" s="22" t="str">
        <f t="shared" si="12"/>
        <v>,ass0010_blood_products_kanri</v>
      </c>
      <c r="AU32" s="22" t="str">
        <f t="shared" si="13"/>
        <v>,ass0010_blood_products_kanri</v>
      </c>
    </row>
    <row r="33" spans="1:47" s="22" customFormat="1" ht="261">
      <c r="A33" s="6"/>
      <c r="B33" s="14">
        <f t="shared" si="5"/>
        <v>20</v>
      </c>
      <c r="C33" s="25" t="s">
        <v>1536</v>
      </c>
      <c r="D33" s="25" t="s">
        <v>1537</v>
      </c>
      <c r="E33" s="16"/>
      <c r="F33" s="16" t="s">
        <v>183</v>
      </c>
      <c r="G33" s="16">
        <v>11</v>
      </c>
      <c r="H33" s="17" t="str">
        <f t="shared" si="6"/>
        <v>text</v>
      </c>
      <c r="I33" s="17">
        <f t="shared" si="7"/>
        <v>34</v>
      </c>
      <c r="J33" s="26"/>
      <c r="K33" s="27"/>
      <c r="L33" s="28"/>
      <c r="M33" s="29" t="s">
        <v>1962</v>
      </c>
      <c r="P33" s="6"/>
      <c r="Q33" s="6"/>
      <c r="R33" s="6"/>
      <c r="S33" s="6" t="str">
        <f t="shared" si="8"/>
        <v>,ass0010_expert_chiryo</v>
      </c>
      <c r="T33" s="6" t="str">
        <f t="shared" si="9"/>
        <v>TEXT</v>
      </c>
      <c r="U33" s="6" t="str">
        <f t="shared" si="10"/>
        <v/>
      </c>
      <c r="V33" s="6" t="str">
        <f t="shared" si="0"/>
        <v/>
      </c>
      <c r="W33" s="6" t="str">
        <f t="shared" si="1"/>
        <v>-- 専門的な治療・処置</v>
      </c>
      <c r="X33" s="6"/>
      <c r="AF33" s="46"/>
      <c r="AG33" s="46"/>
      <c r="AH33" s="46"/>
      <c r="AK33" s="22" t="str">
        <f t="shared" si="11"/>
        <v>,ass0010_expert_chiryo</v>
      </c>
      <c r="AP33" s="22" t="str">
        <f t="shared" si="12"/>
        <v>,ass0010_expert_chiryo</v>
      </c>
      <c r="AU33" s="22" t="str">
        <f t="shared" si="13"/>
        <v>,ass0010_expert_chiryo</v>
      </c>
    </row>
    <row r="34" spans="1:47" s="22" customFormat="1" ht="30">
      <c r="A34" s="6"/>
      <c r="B34" s="14">
        <f t="shared" si="5"/>
        <v>21</v>
      </c>
      <c r="C34" s="15" t="s">
        <v>1538</v>
      </c>
      <c r="D34" s="15" t="s">
        <v>1539</v>
      </c>
      <c r="E34" s="17"/>
      <c r="F34" s="16" t="s">
        <v>183</v>
      </c>
      <c r="G34" s="17">
        <v>1</v>
      </c>
      <c r="H34" s="17" t="str">
        <f t="shared" si="6"/>
        <v>text</v>
      </c>
      <c r="I34" s="17">
        <f t="shared" si="7"/>
        <v>4</v>
      </c>
      <c r="J34" s="18"/>
      <c r="K34" s="21"/>
      <c r="L34" s="19"/>
      <c r="M34" s="20" t="s">
        <v>1527</v>
      </c>
      <c r="P34" s="6"/>
      <c r="Q34" s="6"/>
      <c r="R34" s="6"/>
      <c r="S34" s="6" t="str">
        <f t="shared" si="8"/>
        <v>,ass0010_hanso_nyuin_flag</v>
      </c>
      <c r="T34" s="6" t="str">
        <f t="shared" si="9"/>
        <v>TEXT</v>
      </c>
      <c r="U34" s="6" t="str">
        <f t="shared" si="10"/>
        <v/>
      </c>
      <c r="V34" s="6" t="str">
        <f t="shared" si="0"/>
        <v/>
      </c>
      <c r="W34" s="6" t="str">
        <f t="shared" si="1"/>
        <v>-- 救急搬送後の入院</v>
      </c>
      <c r="X34" s="6"/>
      <c r="AF34" s="46"/>
      <c r="AG34" s="46"/>
      <c r="AH34" s="46"/>
      <c r="AK34" s="22" t="str">
        <f t="shared" si="11"/>
        <v>,ass0010_hanso_nyuin_flag</v>
      </c>
      <c r="AP34" s="22" t="str">
        <f t="shared" si="12"/>
        <v>,ass0010_hanso_nyuin_flag</v>
      </c>
      <c r="AU34" s="22" t="str">
        <f t="shared" si="13"/>
        <v>,ass0010_hanso_nyuin_flag</v>
      </c>
    </row>
    <row r="35" spans="1:47" s="22" customFormat="1" ht="156.6">
      <c r="A35" s="6"/>
      <c r="B35" s="14">
        <f>ROW()-13</f>
        <v>22</v>
      </c>
      <c r="C35" s="25" t="s">
        <v>1523</v>
      </c>
      <c r="D35" s="25" t="s">
        <v>1540</v>
      </c>
      <c r="E35" s="16"/>
      <c r="F35" s="16" t="s">
        <v>183</v>
      </c>
      <c r="G35" s="16">
        <v>2</v>
      </c>
      <c r="H35" s="17" t="str">
        <f t="shared" si="6"/>
        <v>text</v>
      </c>
      <c r="I35" s="17">
        <f t="shared" si="7"/>
        <v>7</v>
      </c>
      <c r="J35" s="26"/>
      <c r="K35" s="27"/>
      <c r="L35" s="28"/>
      <c r="M35" s="29" t="s">
        <v>1961</v>
      </c>
      <c r="P35" s="6"/>
      <c r="Q35" s="6"/>
      <c r="R35" s="6"/>
      <c r="S35" s="6" t="str">
        <f t="shared" si="8"/>
        <v>,ass0011_sosho_shochi</v>
      </c>
      <c r="T35" s="6" t="str">
        <f t="shared" si="9"/>
        <v>TEXT</v>
      </c>
      <c r="U35" s="6" t="str">
        <f t="shared" si="10"/>
        <v/>
      </c>
      <c r="V35" s="6" t="str">
        <f t="shared" si="0"/>
        <v/>
      </c>
      <c r="W35" s="6" t="str">
        <f t="shared" si="1"/>
        <v>-- 創傷処置</v>
      </c>
      <c r="X35" s="6"/>
      <c r="AF35" s="46"/>
      <c r="AG35" s="46"/>
      <c r="AH35" s="46"/>
      <c r="AK35" s="22" t="str">
        <f t="shared" si="11"/>
        <v>,ass0011_sosho_shochi</v>
      </c>
      <c r="AP35" s="22" t="str">
        <f t="shared" si="12"/>
        <v>,ass0011_sosho_shochi</v>
      </c>
      <c r="AU35" s="22" t="str">
        <f t="shared" si="13"/>
        <v>,ass0011_sosho_shochi</v>
      </c>
    </row>
    <row r="36" spans="1:47" s="22" customFormat="1">
      <c r="A36" s="6"/>
      <c r="B36" s="14">
        <f t="shared" si="5"/>
        <v>23</v>
      </c>
      <c r="C36" s="15" t="s">
        <v>1525</v>
      </c>
      <c r="D36" s="15" t="s">
        <v>1541</v>
      </c>
      <c r="E36" s="17"/>
      <c r="F36" s="16" t="s">
        <v>183</v>
      </c>
      <c r="G36" s="17">
        <v>1</v>
      </c>
      <c r="H36" s="17" t="str">
        <f t="shared" si="6"/>
        <v>text</v>
      </c>
      <c r="I36" s="17">
        <f t="shared" si="7"/>
        <v>4</v>
      </c>
      <c r="J36" s="18"/>
      <c r="K36" s="21"/>
      <c r="L36" s="19"/>
      <c r="M36" s="20" t="s">
        <v>1527</v>
      </c>
      <c r="P36" s="6"/>
      <c r="Q36" s="6"/>
      <c r="R36" s="6"/>
      <c r="S36" s="6" t="str">
        <f t="shared" si="8"/>
        <v>,ass0011_kokyu_care</v>
      </c>
      <c r="T36" s="6" t="str">
        <f t="shared" si="9"/>
        <v>TEXT</v>
      </c>
      <c r="U36" s="6" t="str">
        <f t="shared" si="10"/>
        <v/>
      </c>
      <c r="V36" s="6" t="str">
        <f t="shared" si="0"/>
        <v/>
      </c>
      <c r="W36" s="6" t="str">
        <f t="shared" si="1"/>
        <v>-- 呼吸ケア</v>
      </c>
      <c r="X36" s="6"/>
      <c r="AF36" s="46"/>
      <c r="AG36" s="46"/>
      <c r="AH36" s="46"/>
      <c r="AK36" s="22" t="str">
        <f t="shared" si="11"/>
        <v>,ass0011_kokyu_care</v>
      </c>
      <c r="AP36" s="22" t="str">
        <f t="shared" si="12"/>
        <v>,ass0011_kokyu_care</v>
      </c>
      <c r="AU36" s="22" t="str">
        <f t="shared" si="13"/>
        <v>,ass0011_kokyu_care</v>
      </c>
    </row>
    <row r="37" spans="1:47" s="22" customFormat="1">
      <c r="A37" s="6"/>
      <c r="B37" s="14">
        <f t="shared" si="5"/>
        <v>24</v>
      </c>
      <c r="C37" s="15" t="s">
        <v>1528</v>
      </c>
      <c r="D37" s="15" t="s">
        <v>1542</v>
      </c>
      <c r="E37" s="17"/>
      <c r="F37" s="16" t="s">
        <v>183</v>
      </c>
      <c r="G37" s="17">
        <v>1</v>
      </c>
      <c r="H37" s="17" t="str">
        <f t="shared" si="6"/>
        <v>text</v>
      </c>
      <c r="I37" s="17">
        <f t="shared" si="7"/>
        <v>4</v>
      </c>
      <c r="J37" s="18"/>
      <c r="K37" s="21"/>
      <c r="L37" s="19"/>
      <c r="M37" s="20" t="s">
        <v>1527</v>
      </c>
      <c r="P37" s="6"/>
      <c r="Q37" s="6"/>
      <c r="R37" s="6"/>
      <c r="S37" s="6" t="str">
        <f t="shared" si="8"/>
        <v>,ass0011_tenteki_kanri</v>
      </c>
      <c r="T37" s="6" t="str">
        <f t="shared" si="9"/>
        <v>TEXT</v>
      </c>
      <c r="U37" s="6" t="str">
        <f t="shared" si="10"/>
        <v/>
      </c>
      <c r="V37" s="6" t="str">
        <f t="shared" si="0"/>
        <v/>
      </c>
      <c r="W37" s="6" t="str">
        <f t="shared" si="1"/>
        <v>-- 点滴ライン同時3本以上の管理</v>
      </c>
      <c r="X37" s="6"/>
      <c r="AF37" s="46"/>
      <c r="AG37" s="46"/>
      <c r="AH37" s="46"/>
      <c r="AK37" s="22" t="str">
        <f t="shared" si="11"/>
        <v>,ass0011_tenteki_kanri</v>
      </c>
      <c r="AP37" s="22" t="str">
        <f t="shared" si="12"/>
        <v>,ass0011_tenteki_kanri</v>
      </c>
      <c r="AU37" s="22" t="str">
        <f t="shared" si="13"/>
        <v>,ass0011_tenteki_kanri</v>
      </c>
    </row>
    <row r="38" spans="1:47" s="22" customFormat="1" ht="30">
      <c r="A38" s="6"/>
      <c r="B38" s="14">
        <f t="shared" si="5"/>
        <v>25</v>
      </c>
      <c r="C38" s="25" t="s">
        <v>1530</v>
      </c>
      <c r="D38" s="25" t="s">
        <v>1543</v>
      </c>
      <c r="E38" s="16"/>
      <c r="F38" s="16" t="s">
        <v>183</v>
      </c>
      <c r="G38" s="16">
        <v>1</v>
      </c>
      <c r="H38" s="17" t="str">
        <f t="shared" si="6"/>
        <v>text</v>
      </c>
      <c r="I38" s="17">
        <f t="shared" si="7"/>
        <v>4</v>
      </c>
      <c r="J38" s="26"/>
      <c r="K38" s="27"/>
      <c r="L38" s="28"/>
      <c r="M38" s="29" t="s">
        <v>1527</v>
      </c>
      <c r="P38" s="6"/>
      <c r="Q38" s="6"/>
      <c r="R38" s="6"/>
      <c r="S38" s="6" t="str">
        <f t="shared" si="8"/>
        <v>,ass0011_shindenzu_kanri</v>
      </c>
      <c r="T38" s="6" t="str">
        <f t="shared" si="9"/>
        <v>TEXT</v>
      </c>
      <c r="U38" s="6" t="str">
        <f t="shared" si="10"/>
        <v/>
      </c>
      <c r="V38" s="6" t="str">
        <f t="shared" si="0"/>
        <v/>
      </c>
      <c r="W38" s="6" t="str">
        <f t="shared" si="1"/>
        <v>-- 心電図モニターの管理</v>
      </c>
      <c r="X38" s="6"/>
      <c r="AF38" s="46"/>
      <c r="AG38" s="46"/>
      <c r="AH38" s="46"/>
      <c r="AK38" s="22" t="str">
        <f t="shared" si="11"/>
        <v>,ass0011_shindenzu_kanri</v>
      </c>
      <c r="AP38" s="22" t="str">
        <f t="shared" si="12"/>
        <v>,ass0011_shindenzu_kanri</v>
      </c>
      <c r="AU38" s="22" t="str">
        <f t="shared" si="13"/>
        <v>,ass0011_shindenzu_kanri</v>
      </c>
    </row>
    <row r="39" spans="1:47" s="22" customFormat="1" ht="30">
      <c r="A39" s="6"/>
      <c r="B39" s="14">
        <f t="shared" si="5"/>
        <v>26</v>
      </c>
      <c r="C39" s="15" t="s">
        <v>1532</v>
      </c>
      <c r="D39" s="15" t="s">
        <v>1544</v>
      </c>
      <c r="E39" s="17"/>
      <c r="F39" s="16" t="s">
        <v>183</v>
      </c>
      <c r="G39" s="17">
        <v>1</v>
      </c>
      <c r="H39" s="17" t="str">
        <f t="shared" si="6"/>
        <v>text</v>
      </c>
      <c r="I39" s="17">
        <f t="shared" si="7"/>
        <v>4</v>
      </c>
      <c r="J39" s="18"/>
      <c r="K39" s="21"/>
      <c r="L39" s="19"/>
      <c r="M39" s="20" t="s">
        <v>1527</v>
      </c>
      <c r="P39" s="6"/>
      <c r="Q39" s="6"/>
      <c r="R39" s="6"/>
      <c r="S39" s="6" t="str">
        <f t="shared" si="8"/>
        <v>,ass0011_syringe_pump_kanri</v>
      </c>
      <c r="T39" s="6" t="str">
        <f t="shared" si="9"/>
        <v>TEXT</v>
      </c>
      <c r="U39" s="6" t="str">
        <f t="shared" si="10"/>
        <v/>
      </c>
      <c r="V39" s="6" t="str">
        <f t="shared" si="0"/>
        <v/>
      </c>
      <c r="W39" s="6" t="str">
        <f t="shared" si="1"/>
        <v>-- シリンジポンプの管理</v>
      </c>
      <c r="X39" s="6"/>
      <c r="AF39" s="46"/>
      <c r="AG39" s="46"/>
      <c r="AH39" s="46"/>
      <c r="AK39" s="22" t="str">
        <f t="shared" si="11"/>
        <v>,ass0011_syringe_pump_kanri</v>
      </c>
      <c r="AP39" s="22" t="str">
        <f t="shared" si="12"/>
        <v>,ass0011_syringe_pump_kanri</v>
      </c>
      <c r="AU39" s="22" t="str">
        <f t="shared" si="13"/>
        <v>,ass0011_syringe_pump_kanri</v>
      </c>
    </row>
    <row r="40" spans="1:47" s="22" customFormat="1" ht="30">
      <c r="A40" s="6"/>
      <c r="B40" s="14">
        <f>ROW()-13</f>
        <v>27</v>
      </c>
      <c r="C40" s="25" t="s">
        <v>1534</v>
      </c>
      <c r="D40" s="25" t="s">
        <v>1545</v>
      </c>
      <c r="E40" s="16"/>
      <c r="F40" s="16" t="s">
        <v>183</v>
      </c>
      <c r="G40" s="16">
        <v>1</v>
      </c>
      <c r="H40" s="17" t="str">
        <f t="shared" si="6"/>
        <v>text</v>
      </c>
      <c r="I40" s="17">
        <f t="shared" si="7"/>
        <v>4</v>
      </c>
      <c r="J40" s="26"/>
      <c r="K40" s="27"/>
      <c r="L40" s="28"/>
      <c r="M40" s="29" t="s">
        <v>1527</v>
      </c>
      <c r="P40" s="6"/>
      <c r="Q40" s="6"/>
      <c r="R40" s="6"/>
      <c r="S40" s="6" t="str">
        <f t="shared" si="8"/>
        <v>,ass0011_blood_products_kanri</v>
      </c>
      <c r="T40" s="6" t="str">
        <f t="shared" si="9"/>
        <v>TEXT</v>
      </c>
      <c r="U40" s="6" t="str">
        <f t="shared" si="10"/>
        <v/>
      </c>
      <c r="V40" s="6" t="str">
        <f t="shared" si="0"/>
        <v/>
      </c>
      <c r="W40" s="6" t="str">
        <f t="shared" si="1"/>
        <v>-- 輸血や血液製剤の管理</v>
      </c>
      <c r="X40" s="6"/>
      <c r="AF40" s="46"/>
      <c r="AG40" s="46"/>
      <c r="AH40" s="46"/>
      <c r="AK40" s="22" t="str">
        <f t="shared" si="11"/>
        <v>,ass0011_blood_products_kanri</v>
      </c>
      <c r="AP40" s="22" t="str">
        <f t="shared" si="12"/>
        <v>,ass0011_blood_products_kanri</v>
      </c>
      <c r="AU40" s="22" t="str">
        <f t="shared" si="13"/>
        <v>,ass0011_blood_products_kanri</v>
      </c>
    </row>
    <row r="41" spans="1:47" s="22" customFormat="1" ht="139.19999999999999">
      <c r="A41" s="6"/>
      <c r="B41" s="14">
        <f t="shared" si="5"/>
        <v>28</v>
      </c>
      <c r="C41" s="15" t="s">
        <v>1546</v>
      </c>
      <c r="D41" s="15" t="s">
        <v>1547</v>
      </c>
      <c r="E41" s="17"/>
      <c r="F41" s="16" t="s">
        <v>183</v>
      </c>
      <c r="G41" s="17">
        <v>3</v>
      </c>
      <c r="H41" s="17" t="str">
        <f t="shared" si="6"/>
        <v>text</v>
      </c>
      <c r="I41" s="17">
        <f t="shared" si="7"/>
        <v>10</v>
      </c>
      <c r="J41" s="18"/>
      <c r="K41" s="21"/>
      <c r="L41" s="19"/>
      <c r="M41" s="20" t="s">
        <v>1963</v>
      </c>
      <c r="P41" s="6"/>
      <c r="Q41" s="6"/>
      <c r="R41" s="6"/>
      <c r="S41" s="6" t="str">
        <f t="shared" si="8"/>
        <v>,ass0011_expert_chiryo_sankoumoku</v>
      </c>
      <c r="T41" s="6" t="str">
        <f t="shared" si="9"/>
        <v>TEXT</v>
      </c>
      <c r="U41" s="6" t="str">
        <f t="shared" si="10"/>
        <v/>
      </c>
      <c r="V41" s="6" t="str">
        <f t="shared" si="0"/>
        <v/>
      </c>
      <c r="W41" s="6" t="str">
        <f t="shared" si="1"/>
        <v>-- 専門的な治療・処置（3項目）</v>
      </c>
      <c r="X41" s="6"/>
      <c r="AF41" s="46"/>
      <c r="AG41" s="46"/>
      <c r="AH41" s="46"/>
      <c r="AK41" s="22" t="str">
        <f t="shared" si="11"/>
        <v>,ass0011_expert_chiryo_sankoumoku</v>
      </c>
      <c r="AP41" s="22" t="str">
        <f t="shared" si="12"/>
        <v>,ass0011_expert_chiryo_sankoumoku</v>
      </c>
      <c r="AU41" s="22" t="str">
        <f t="shared" si="13"/>
        <v>,ass0011_expert_chiryo_sankoumoku</v>
      </c>
    </row>
    <row r="42" spans="1:47" s="22" customFormat="1" ht="30">
      <c r="A42" s="6"/>
      <c r="B42" s="14">
        <f t="shared" si="5"/>
        <v>29</v>
      </c>
      <c r="C42" s="25" t="s">
        <v>1538</v>
      </c>
      <c r="D42" s="25" t="s">
        <v>1548</v>
      </c>
      <c r="E42" s="16"/>
      <c r="F42" s="16" t="s">
        <v>183</v>
      </c>
      <c r="G42" s="16">
        <v>1</v>
      </c>
      <c r="H42" s="17" t="str">
        <f t="shared" si="6"/>
        <v>text</v>
      </c>
      <c r="I42" s="17">
        <f t="shared" si="7"/>
        <v>4</v>
      </c>
      <c r="J42" s="26"/>
      <c r="K42" s="27"/>
      <c r="L42" s="28"/>
      <c r="M42" s="29" t="s">
        <v>1527</v>
      </c>
      <c r="P42" s="6"/>
      <c r="Q42" s="6"/>
      <c r="R42" s="6"/>
      <c r="S42" s="6" t="str">
        <f t="shared" si="8"/>
        <v>,ass0011_hanso_nyuin_flag</v>
      </c>
      <c r="T42" s="6" t="str">
        <f t="shared" si="9"/>
        <v>TEXT</v>
      </c>
      <c r="U42" s="6" t="str">
        <f t="shared" si="10"/>
        <v/>
      </c>
      <c r="V42" s="6" t="str">
        <f t="shared" si="0"/>
        <v/>
      </c>
      <c r="W42" s="6" t="str">
        <f t="shared" si="1"/>
        <v>-- 救急搬送後の入院</v>
      </c>
      <c r="X42" s="6"/>
      <c r="AF42" s="46"/>
      <c r="AG42" s="46"/>
      <c r="AH42" s="46"/>
      <c r="AK42" s="22" t="str">
        <f t="shared" si="11"/>
        <v>,ass0011_hanso_nyuin_flag</v>
      </c>
      <c r="AP42" s="22" t="str">
        <f t="shared" si="12"/>
        <v>,ass0011_hanso_nyuin_flag</v>
      </c>
      <c r="AU42" s="22" t="str">
        <f t="shared" si="13"/>
        <v>,ass0011_hanso_nyuin_flag</v>
      </c>
    </row>
    <row r="43" spans="1:47" s="22" customFormat="1" ht="156.6">
      <c r="A43" s="6"/>
      <c r="B43" s="14">
        <f t="shared" si="5"/>
        <v>30</v>
      </c>
      <c r="C43" s="15" t="s">
        <v>1523</v>
      </c>
      <c r="D43" s="15" t="s">
        <v>1926</v>
      </c>
      <c r="E43" s="17"/>
      <c r="F43" s="16" t="s">
        <v>183</v>
      </c>
      <c r="G43" s="17">
        <v>2</v>
      </c>
      <c r="H43" s="17" t="str">
        <f t="shared" si="6"/>
        <v>text</v>
      </c>
      <c r="I43" s="17">
        <f t="shared" si="7"/>
        <v>7</v>
      </c>
      <c r="J43" s="18"/>
      <c r="K43" s="21"/>
      <c r="L43" s="19"/>
      <c r="M43" s="20" t="s">
        <v>1961</v>
      </c>
      <c r="P43" s="6"/>
      <c r="Q43" s="6"/>
      <c r="R43" s="6"/>
      <c r="S43" s="6" t="str">
        <f t="shared" si="8"/>
        <v>,ass0012_sosho_shochi</v>
      </c>
      <c r="T43" s="6" t="str">
        <f t="shared" si="9"/>
        <v>TEXT</v>
      </c>
      <c r="U43" s="6" t="str">
        <f t="shared" si="10"/>
        <v/>
      </c>
      <c r="V43" s="6" t="str">
        <f t="shared" si="0"/>
        <v/>
      </c>
      <c r="W43" s="6" t="str">
        <f t="shared" si="1"/>
        <v>-- 創傷処置</v>
      </c>
      <c r="X43" s="6"/>
      <c r="AF43" s="46"/>
      <c r="AG43" s="46" t="s">
        <v>2005</v>
      </c>
      <c r="AH43" s="55" t="s">
        <v>2005</v>
      </c>
      <c r="AK43" s="22" t="str">
        <f t="shared" si="11"/>
        <v>,ass0012_sosho_shochi</v>
      </c>
      <c r="AP43" s="22" t="str">
        <f t="shared" si="12"/>
        <v>,Null</v>
      </c>
      <c r="AU43" s="22" t="str">
        <f t="shared" si="13"/>
        <v>,Null</v>
      </c>
    </row>
    <row r="44" spans="1:47" s="22" customFormat="1" ht="30">
      <c r="A44" s="6"/>
      <c r="B44" s="14">
        <f>ROW()-13</f>
        <v>31</v>
      </c>
      <c r="C44" s="25" t="s">
        <v>1927</v>
      </c>
      <c r="D44" s="25" t="s">
        <v>1928</v>
      </c>
      <c r="E44" s="16"/>
      <c r="F44" s="16" t="s">
        <v>183</v>
      </c>
      <c r="G44" s="16">
        <v>1</v>
      </c>
      <c r="H44" s="17" t="str">
        <f t="shared" si="6"/>
        <v>text</v>
      </c>
      <c r="I44" s="17">
        <f t="shared" si="7"/>
        <v>4</v>
      </c>
      <c r="J44" s="26"/>
      <c r="K44" s="27"/>
      <c r="L44" s="28"/>
      <c r="M44" s="29" t="s">
        <v>1527</v>
      </c>
      <c r="P44" s="6"/>
      <c r="Q44" s="6"/>
      <c r="R44" s="6"/>
      <c r="S44" s="6" t="str">
        <f t="shared" si="8"/>
        <v>,ass0012_kokyu_care_kakutan_trim</v>
      </c>
      <c r="T44" s="6" t="str">
        <f t="shared" si="9"/>
        <v>TEXT</v>
      </c>
      <c r="U44" s="6" t="str">
        <f t="shared" si="10"/>
        <v/>
      </c>
      <c r="V44" s="6" t="str">
        <f t="shared" si="0"/>
        <v/>
      </c>
      <c r="W44" s="6" t="str">
        <f t="shared" si="1"/>
        <v>-- 呼吸ケア（喀痰吸引のみの場合を除く）</v>
      </c>
      <c r="X44" s="6"/>
      <c r="AF44" s="46"/>
      <c r="AG44" s="55" t="s">
        <v>2005</v>
      </c>
      <c r="AH44" s="55" t="s">
        <v>2005</v>
      </c>
      <c r="AK44" s="22" t="str">
        <f t="shared" si="11"/>
        <v>,ass0012_kokyu_care_kakutan_trim</v>
      </c>
      <c r="AP44" s="22" t="str">
        <f t="shared" si="12"/>
        <v>,Null</v>
      </c>
      <c r="AU44" s="22" t="str">
        <f t="shared" si="13"/>
        <v>,Null</v>
      </c>
    </row>
    <row r="45" spans="1:47" s="22" customFormat="1">
      <c r="A45" s="6"/>
      <c r="B45" s="14">
        <f t="shared" si="5"/>
        <v>32</v>
      </c>
      <c r="C45" s="15" t="s">
        <v>1929</v>
      </c>
      <c r="D45" s="15" t="s">
        <v>1930</v>
      </c>
      <c r="E45" s="17"/>
      <c r="F45" s="16" t="s">
        <v>183</v>
      </c>
      <c r="G45" s="17">
        <v>1</v>
      </c>
      <c r="H45" s="17" t="str">
        <f t="shared" si="6"/>
        <v>text</v>
      </c>
      <c r="I45" s="17">
        <f t="shared" si="7"/>
        <v>4</v>
      </c>
      <c r="J45" s="18"/>
      <c r="K45" s="21"/>
      <c r="L45" s="19"/>
      <c r="M45" s="20" t="s">
        <v>1527</v>
      </c>
      <c r="P45" s="6"/>
      <c r="Q45" s="6"/>
      <c r="R45" s="6"/>
      <c r="S45" s="6" t="str">
        <f t="shared" si="8"/>
        <v>,ass0012_chusya_kanri</v>
      </c>
      <c r="T45" s="6" t="str">
        <f t="shared" si="9"/>
        <v>TEXT</v>
      </c>
      <c r="U45" s="6" t="str">
        <f t="shared" si="10"/>
        <v/>
      </c>
      <c r="V45" s="6" t="str">
        <f t="shared" si="0"/>
        <v/>
      </c>
      <c r="W45" s="6" t="str">
        <f t="shared" si="1"/>
        <v>-- 注射薬剤３種類以上の管理</v>
      </c>
      <c r="X45" s="6"/>
      <c r="AF45" s="46"/>
      <c r="AG45" s="55" t="s">
        <v>2005</v>
      </c>
      <c r="AH45" s="55" t="s">
        <v>2005</v>
      </c>
      <c r="AK45" s="22" t="str">
        <f t="shared" si="11"/>
        <v>,ass0012_chusya_kanri</v>
      </c>
      <c r="AP45" s="22" t="str">
        <f t="shared" si="12"/>
        <v>,Null</v>
      </c>
      <c r="AU45" s="22" t="str">
        <f t="shared" si="13"/>
        <v>,Null</v>
      </c>
    </row>
    <row r="46" spans="1:47" s="22" customFormat="1" ht="30">
      <c r="A46" s="6"/>
      <c r="B46" s="14">
        <f>ROW()-13</f>
        <v>33</v>
      </c>
      <c r="C46" s="25" t="s">
        <v>1532</v>
      </c>
      <c r="D46" s="25" t="s">
        <v>1931</v>
      </c>
      <c r="E46" s="16"/>
      <c r="F46" s="16" t="s">
        <v>183</v>
      </c>
      <c r="G46" s="16">
        <v>1</v>
      </c>
      <c r="H46" s="17" t="str">
        <f t="shared" si="6"/>
        <v>text</v>
      </c>
      <c r="I46" s="17">
        <f t="shared" si="7"/>
        <v>4</v>
      </c>
      <c r="J46" s="26"/>
      <c r="K46" s="27"/>
      <c r="L46" s="28"/>
      <c r="M46" s="29" t="s">
        <v>1527</v>
      </c>
      <c r="P46" s="6"/>
      <c r="Q46" s="6"/>
      <c r="R46" s="6"/>
      <c r="S46" s="6" t="str">
        <f t="shared" si="8"/>
        <v>,ass0012_syringe_pump_kanri</v>
      </c>
      <c r="T46" s="6" t="str">
        <f t="shared" si="9"/>
        <v>TEXT</v>
      </c>
      <c r="U46" s="6" t="str">
        <f t="shared" si="10"/>
        <v/>
      </c>
      <c r="V46" s="6" t="str">
        <f t="shared" si="0"/>
        <v/>
      </c>
      <c r="W46" s="6" t="str">
        <f t="shared" si="1"/>
        <v>-- シリンジポンプの管理</v>
      </c>
      <c r="X46" s="6"/>
      <c r="AF46" s="46"/>
      <c r="AG46" s="55" t="s">
        <v>2005</v>
      </c>
      <c r="AH46" s="55" t="s">
        <v>2005</v>
      </c>
      <c r="AK46" s="22" t="str">
        <f t="shared" si="11"/>
        <v>,ass0012_syringe_pump_kanri</v>
      </c>
      <c r="AP46" s="22" t="str">
        <f t="shared" si="12"/>
        <v>,Null</v>
      </c>
      <c r="AU46" s="22" t="str">
        <f t="shared" si="13"/>
        <v>,Null</v>
      </c>
    </row>
    <row r="47" spans="1:47" s="22" customFormat="1" ht="30">
      <c r="A47" s="6"/>
      <c r="B47" s="14">
        <f>ROW()-13</f>
        <v>34</v>
      </c>
      <c r="C47" s="25" t="s">
        <v>1534</v>
      </c>
      <c r="D47" s="25" t="s">
        <v>1932</v>
      </c>
      <c r="E47" s="16"/>
      <c r="F47" s="16" t="s">
        <v>183</v>
      </c>
      <c r="G47" s="16">
        <v>1</v>
      </c>
      <c r="H47" s="17" t="str">
        <f t="shared" si="6"/>
        <v>text</v>
      </c>
      <c r="I47" s="17">
        <f t="shared" si="7"/>
        <v>4</v>
      </c>
      <c r="J47" s="26"/>
      <c r="K47" s="27"/>
      <c r="L47" s="28"/>
      <c r="M47" s="29" t="s">
        <v>1527</v>
      </c>
      <c r="P47" s="6"/>
      <c r="Q47" s="6"/>
      <c r="R47" s="6"/>
      <c r="S47" s="6" t="str">
        <f t="shared" si="8"/>
        <v>,ass0012_blood_products_kanri</v>
      </c>
      <c r="T47" s="6" t="str">
        <f t="shared" si="9"/>
        <v>TEXT</v>
      </c>
      <c r="U47" s="6" t="str">
        <f t="shared" si="10"/>
        <v/>
      </c>
      <c r="V47" s="6" t="str">
        <f t="shared" si="0"/>
        <v/>
      </c>
      <c r="W47" s="6" t="str">
        <f t="shared" si="1"/>
        <v>-- 輸血や血液製剤の管理</v>
      </c>
      <c r="X47" s="6"/>
      <c r="AF47" s="46"/>
      <c r="AG47" s="55" t="s">
        <v>2005</v>
      </c>
      <c r="AH47" s="55" t="s">
        <v>2005</v>
      </c>
      <c r="AK47" s="22" t="str">
        <f t="shared" si="11"/>
        <v>,ass0012_blood_products_kanri</v>
      </c>
      <c r="AP47" s="22" t="str">
        <f t="shared" si="12"/>
        <v>,Null</v>
      </c>
      <c r="AU47" s="22" t="str">
        <f t="shared" si="13"/>
        <v>,Null</v>
      </c>
    </row>
    <row r="48" spans="1:47" s="22" customFormat="1" ht="139.19999999999999">
      <c r="A48" s="6"/>
      <c r="B48" s="14">
        <f>ROW()-13</f>
        <v>35</v>
      </c>
      <c r="C48" s="25" t="s">
        <v>1536</v>
      </c>
      <c r="D48" s="25" t="s">
        <v>1933</v>
      </c>
      <c r="E48" s="16"/>
      <c r="F48" s="16" t="s">
        <v>183</v>
      </c>
      <c r="G48" s="16">
        <v>3</v>
      </c>
      <c r="H48" s="17" t="str">
        <f t="shared" si="6"/>
        <v>text</v>
      </c>
      <c r="I48" s="17">
        <f t="shared" si="7"/>
        <v>10</v>
      </c>
      <c r="J48" s="26"/>
      <c r="K48" s="27"/>
      <c r="L48" s="28"/>
      <c r="M48" s="29" t="s">
        <v>1963</v>
      </c>
      <c r="P48" s="6"/>
      <c r="Q48" s="6"/>
      <c r="R48" s="6"/>
      <c r="S48" s="6" t="str">
        <f t="shared" ref="S48:S64" si="14">IF(B48&lt;&gt;1,","&amp;D48,D48)</f>
        <v>,ass0012_expert_chiryo</v>
      </c>
      <c r="T48" s="6" t="str">
        <f t="shared" ref="T48:T64" si="15">UPPER(H48)</f>
        <v>TEXT</v>
      </c>
      <c r="U48" s="6" t="str">
        <f t="shared" ref="U48:U64" si="16">IF(K48&lt;&gt;"","default "&amp;IF(H48="text","'"&amp;K48&amp;"'",K48),"")</f>
        <v/>
      </c>
      <c r="V48" s="6" t="str">
        <f t="shared" ref="V48:V64" si="17">IF(L48="○","NOT NULL","")</f>
        <v/>
      </c>
      <c r="W48" s="6" t="str">
        <f t="shared" ref="W48:W64" si="18">"-- "&amp;C48</f>
        <v>-- 専門的な治療・処置</v>
      </c>
      <c r="X48" s="6"/>
      <c r="AF48" s="46"/>
      <c r="AG48" s="55" t="s">
        <v>2005</v>
      </c>
      <c r="AH48" s="55" t="s">
        <v>2005</v>
      </c>
      <c r="AK48" s="22" t="str">
        <f t="shared" si="11"/>
        <v>,ass0012_expert_chiryo</v>
      </c>
      <c r="AP48" s="22" t="str">
        <f t="shared" si="12"/>
        <v>,Null</v>
      </c>
      <c r="AU48" s="22" t="str">
        <f t="shared" si="13"/>
        <v>,Null</v>
      </c>
    </row>
    <row r="49" spans="1:47" s="22" customFormat="1" ht="30">
      <c r="A49" s="6"/>
      <c r="B49" s="14">
        <f t="shared" si="5"/>
        <v>36</v>
      </c>
      <c r="C49" s="15" t="s">
        <v>1538</v>
      </c>
      <c r="D49" s="15" t="s">
        <v>1934</v>
      </c>
      <c r="E49" s="17"/>
      <c r="F49" s="16" t="s">
        <v>183</v>
      </c>
      <c r="G49" s="17">
        <v>1</v>
      </c>
      <c r="H49" s="17" t="str">
        <f t="shared" si="6"/>
        <v>text</v>
      </c>
      <c r="I49" s="17">
        <f t="shared" si="7"/>
        <v>4</v>
      </c>
      <c r="J49" s="18"/>
      <c r="K49" s="21"/>
      <c r="L49" s="19"/>
      <c r="M49" s="20" t="s">
        <v>1527</v>
      </c>
      <c r="P49" s="6"/>
      <c r="Q49" s="6"/>
      <c r="R49" s="6"/>
      <c r="S49" s="6" t="str">
        <f t="shared" si="14"/>
        <v>,ass0012_hanso_nyuin_flag</v>
      </c>
      <c r="T49" s="6" t="str">
        <f t="shared" si="15"/>
        <v>TEXT</v>
      </c>
      <c r="U49" s="6" t="str">
        <f t="shared" si="16"/>
        <v/>
      </c>
      <c r="V49" s="6" t="str">
        <f t="shared" si="17"/>
        <v/>
      </c>
      <c r="W49" s="6" t="str">
        <f t="shared" si="18"/>
        <v>-- 救急搬送後の入院</v>
      </c>
      <c r="X49" s="6"/>
      <c r="AF49" s="46"/>
      <c r="AG49" s="55" t="s">
        <v>2005</v>
      </c>
      <c r="AH49" s="55" t="s">
        <v>2005</v>
      </c>
      <c r="AK49" s="22" t="str">
        <f t="shared" si="11"/>
        <v>,ass0012_hanso_nyuin_flag</v>
      </c>
      <c r="AP49" s="22" t="str">
        <f t="shared" si="12"/>
        <v>,Null</v>
      </c>
      <c r="AU49" s="22" t="str">
        <f t="shared" si="13"/>
        <v>,Null</v>
      </c>
    </row>
    <row r="50" spans="1:47" s="22" customFormat="1" ht="34.799999999999997">
      <c r="A50" s="6"/>
      <c r="B50" s="14">
        <f t="shared" si="5"/>
        <v>37</v>
      </c>
      <c r="C50" s="25" t="s">
        <v>1549</v>
      </c>
      <c r="D50" s="25" t="s">
        <v>1550</v>
      </c>
      <c r="E50" s="16"/>
      <c r="F50" s="16" t="s">
        <v>183</v>
      </c>
      <c r="G50" s="16">
        <v>1</v>
      </c>
      <c r="H50" s="17" t="str">
        <f t="shared" si="6"/>
        <v>text</v>
      </c>
      <c r="I50" s="17">
        <f t="shared" si="7"/>
        <v>4</v>
      </c>
      <c r="J50" s="26"/>
      <c r="K50" s="27"/>
      <c r="L50" s="28"/>
      <c r="M50" s="29" t="s">
        <v>1551</v>
      </c>
      <c r="P50" s="6"/>
      <c r="Q50" s="6"/>
      <c r="R50" s="6"/>
      <c r="S50" s="6" t="str">
        <f t="shared" si="14"/>
        <v>,ass0020_negaeri</v>
      </c>
      <c r="T50" s="6" t="str">
        <f t="shared" si="15"/>
        <v>TEXT</v>
      </c>
      <c r="U50" s="6" t="str">
        <f t="shared" si="16"/>
        <v/>
      </c>
      <c r="V50" s="6" t="str">
        <f t="shared" si="17"/>
        <v/>
      </c>
      <c r="W50" s="6" t="str">
        <f t="shared" si="18"/>
        <v>-- 寝返り</v>
      </c>
      <c r="X50" s="6"/>
      <c r="AF50" s="46"/>
      <c r="AG50" s="46"/>
      <c r="AH50" s="46"/>
      <c r="AK50" s="22" t="str">
        <f t="shared" si="11"/>
        <v>,ass0020_negaeri</v>
      </c>
      <c r="AP50" s="22" t="str">
        <f t="shared" si="12"/>
        <v>,ass0020_negaeri</v>
      </c>
      <c r="AU50" s="22" t="str">
        <f t="shared" si="13"/>
        <v>,ass0020_negaeri</v>
      </c>
    </row>
    <row r="51" spans="1:47" s="22" customFormat="1">
      <c r="A51" s="6"/>
      <c r="B51" s="14">
        <f t="shared" si="5"/>
        <v>38</v>
      </c>
      <c r="C51" s="15" t="s">
        <v>1552</v>
      </c>
      <c r="D51" s="15" t="s">
        <v>1553</v>
      </c>
      <c r="E51" s="17"/>
      <c r="F51" s="16" t="s">
        <v>183</v>
      </c>
      <c r="G51" s="17">
        <v>1</v>
      </c>
      <c r="H51" s="17" t="str">
        <f t="shared" si="6"/>
        <v>text</v>
      </c>
      <c r="I51" s="17">
        <f t="shared" si="7"/>
        <v>4</v>
      </c>
      <c r="J51" s="18"/>
      <c r="K51" s="21"/>
      <c r="L51" s="19"/>
      <c r="M51" s="20" t="s">
        <v>1554</v>
      </c>
      <c r="P51" s="6"/>
      <c r="Q51" s="6"/>
      <c r="R51" s="6"/>
      <c r="S51" s="6" t="str">
        <f t="shared" si="14"/>
        <v>,ass0020_ijo</v>
      </c>
      <c r="T51" s="6" t="str">
        <f t="shared" si="15"/>
        <v>TEXT</v>
      </c>
      <c r="U51" s="6" t="str">
        <f t="shared" si="16"/>
        <v/>
      </c>
      <c r="V51" s="6" t="str">
        <f t="shared" si="17"/>
        <v/>
      </c>
      <c r="W51" s="6" t="str">
        <f t="shared" si="18"/>
        <v>-- 移乗</v>
      </c>
      <c r="X51" s="6"/>
      <c r="AF51" s="46"/>
      <c r="AG51" s="46"/>
      <c r="AH51" s="46"/>
      <c r="AK51" s="22" t="str">
        <f t="shared" si="11"/>
        <v>,ass0020_ijo</v>
      </c>
      <c r="AP51" s="22" t="str">
        <f t="shared" si="12"/>
        <v>,ass0020_ijo</v>
      </c>
      <c r="AU51" s="22" t="str">
        <f t="shared" si="13"/>
        <v>,ass0020_ijo</v>
      </c>
    </row>
    <row r="52" spans="1:47" s="22" customFormat="1">
      <c r="A52" s="6"/>
      <c r="B52" s="14">
        <f>ROW()-13</f>
        <v>39</v>
      </c>
      <c r="C52" s="25" t="s">
        <v>1555</v>
      </c>
      <c r="D52" s="25" t="s">
        <v>1556</v>
      </c>
      <c r="E52" s="16"/>
      <c r="F52" s="16" t="s">
        <v>183</v>
      </c>
      <c r="G52" s="16">
        <v>1</v>
      </c>
      <c r="H52" s="17" t="str">
        <f t="shared" si="6"/>
        <v>text</v>
      </c>
      <c r="I52" s="17">
        <f t="shared" si="7"/>
        <v>4</v>
      </c>
      <c r="J52" s="26"/>
      <c r="K52" s="27"/>
      <c r="L52" s="28"/>
      <c r="M52" s="29" t="s">
        <v>1557</v>
      </c>
      <c r="P52" s="6"/>
      <c r="Q52" s="6"/>
      <c r="R52" s="6"/>
      <c r="S52" s="6" t="str">
        <f t="shared" si="14"/>
        <v>,ass0020_koku_seiketsu</v>
      </c>
      <c r="T52" s="6" t="str">
        <f t="shared" si="15"/>
        <v>TEXT</v>
      </c>
      <c r="U52" s="6" t="str">
        <f t="shared" si="16"/>
        <v/>
      </c>
      <c r="V52" s="6" t="str">
        <f t="shared" si="17"/>
        <v/>
      </c>
      <c r="W52" s="6" t="str">
        <f t="shared" si="18"/>
        <v>-- 口腔清潔</v>
      </c>
      <c r="X52" s="6"/>
      <c r="AF52" s="46"/>
      <c r="AG52" s="46"/>
      <c r="AH52" s="46"/>
      <c r="AK52" s="22" t="str">
        <f t="shared" si="11"/>
        <v>,ass0020_koku_seiketsu</v>
      </c>
      <c r="AP52" s="22" t="str">
        <f t="shared" si="12"/>
        <v>,ass0020_koku_seiketsu</v>
      </c>
      <c r="AU52" s="22" t="str">
        <f t="shared" si="13"/>
        <v>,ass0020_koku_seiketsu</v>
      </c>
    </row>
    <row r="53" spans="1:47" s="22" customFormat="1">
      <c r="A53" s="6"/>
      <c r="B53" s="14">
        <f t="shared" si="5"/>
        <v>40</v>
      </c>
      <c r="C53" s="15" t="s">
        <v>1558</v>
      </c>
      <c r="D53" s="15" t="s">
        <v>1559</v>
      </c>
      <c r="E53" s="17"/>
      <c r="F53" s="16" t="s">
        <v>183</v>
      </c>
      <c r="G53" s="17">
        <v>1</v>
      </c>
      <c r="H53" s="17" t="str">
        <f t="shared" si="6"/>
        <v>text</v>
      </c>
      <c r="I53" s="17">
        <f t="shared" si="7"/>
        <v>4</v>
      </c>
      <c r="J53" s="18"/>
      <c r="K53" s="21"/>
      <c r="L53" s="19"/>
      <c r="M53" s="20" t="s">
        <v>1554</v>
      </c>
      <c r="P53" s="6"/>
      <c r="Q53" s="6"/>
      <c r="R53" s="6"/>
      <c r="S53" s="6" t="str">
        <f t="shared" si="14"/>
        <v>,ass0020_shokuji_sesshu</v>
      </c>
      <c r="T53" s="6" t="str">
        <f t="shared" si="15"/>
        <v>TEXT</v>
      </c>
      <c r="U53" s="6" t="str">
        <f t="shared" si="16"/>
        <v/>
      </c>
      <c r="V53" s="6" t="str">
        <f t="shared" si="17"/>
        <v/>
      </c>
      <c r="W53" s="6" t="str">
        <f t="shared" si="18"/>
        <v>-- 食事摂取</v>
      </c>
      <c r="X53" s="6"/>
      <c r="AF53" s="46"/>
      <c r="AG53" s="46"/>
      <c r="AH53" s="46"/>
      <c r="AK53" s="22" t="str">
        <f t="shared" si="11"/>
        <v>,ass0020_shokuji_sesshu</v>
      </c>
      <c r="AP53" s="22" t="str">
        <f t="shared" si="12"/>
        <v>,ass0020_shokuji_sesshu</v>
      </c>
      <c r="AU53" s="22" t="str">
        <f t="shared" si="13"/>
        <v>,ass0020_shokuji_sesshu</v>
      </c>
    </row>
    <row r="54" spans="1:47" s="22" customFormat="1" ht="30">
      <c r="A54" s="6"/>
      <c r="B54" s="14">
        <f t="shared" si="5"/>
        <v>41</v>
      </c>
      <c r="C54" s="15" t="s">
        <v>1560</v>
      </c>
      <c r="D54" s="15" t="s">
        <v>1561</v>
      </c>
      <c r="E54" s="17"/>
      <c r="F54" s="16" t="s">
        <v>183</v>
      </c>
      <c r="G54" s="17">
        <v>1</v>
      </c>
      <c r="H54" s="17" t="str">
        <f t="shared" si="6"/>
        <v>text</v>
      </c>
      <c r="I54" s="17">
        <f t="shared" si="7"/>
        <v>4</v>
      </c>
      <c r="J54" s="18"/>
      <c r="K54" s="21"/>
      <c r="L54" s="19"/>
      <c r="M54" s="20" t="s">
        <v>1554</v>
      </c>
      <c r="P54" s="6"/>
      <c r="Q54" s="6"/>
      <c r="R54" s="6"/>
      <c r="S54" s="6" t="str">
        <f t="shared" si="14"/>
        <v>,ass0020_ifuku_chakudatsu</v>
      </c>
      <c r="T54" s="6" t="str">
        <f t="shared" si="15"/>
        <v>TEXT</v>
      </c>
      <c r="U54" s="6" t="str">
        <f t="shared" si="16"/>
        <v/>
      </c>
      <c r="V54" s="6" t="str">
        <f t="shared" si="17"/>
        <v/>
      </c>
      <c r="W54" s="6" t="str">
        <f t="shared" si="18"/>
        <v>-- 衣服の着脱</v>
      </c>
      <c r="X54" s="6"/>
      <c r="AF54" s="46"/>
      <c r="AG54" s="46"/>
      <c r="AH54" s="46"/>
      <c r="AK54" s="22" t="str">
        <f t="shared" si="11"/>
        <v>,ass0020_ifuku_chakudatsu</v>
      </c>
      <c r="AP54" s="22" t="str">
        <f t="shared" si="12"/>
        <v>,ass0020_ifuku_chakudatsu</v>
      </c>
      <c r="AU54" s="22" t="str">
        <f t="shared" si="13"/>
        <v>,ass0020_ifuku_chakudatsu</v>
      </c>
    </row>
    <row r="55" spans="1:47" s="22" customFormat="1">
      <c r="A55" s="6"/>
      <c r="B55" s="14">
        <f t="shared" si="5"/>
        <v>42</v>
      </c>
      <c r="C55" s="25" t="s">
        <v>1562</v>
      </c>
      <c r="D55" s="25" t="s">
        <v>1563</v>
      </c>
      <c r="E55" s="16"/>
      <c r="F55" s="16" t="s">
        <v>183</v>
      </c>
      <c r="G55" s="16">
        <v>1</v>
      </c>
      <c r="H55" s="17" t="str">
        <f t="shared" si="6"/>
        <v>text</v>
      </c>
      <c r="I55" s="17">
        <f t="shared" si="7"/>
        <v>4</v>
      </c>
      <c r="J55" s="26"/>
      <c r="K55" s="27"/>
      <c r="L55" s="28"/>
      <c r="M55" s="29" t="s">
        <v>1564</v>
      </c>
      <c r="P55" s="6"/>
      <c r="Q55" s="6"/>
      <c r="R55" s="6"/>
      <c r="S55" s="6" t="str">
        <f t="shared" si="14"/>
        <v>,ass0020_shinryo_shiji</v>
      </c>
      <c r="T55" s="6" t="str">
        <f t="shared" si="15"/>
        <v>TEXT</v>
      </c>
      <c r="U55" s="6" t="str">
        <f t="shared" si="16"/>
        <v/>
      </c>
      <c r="V55" s="6" t="str">
        <f t="shared" si="17"/>
        <v/>
      </c>
      <c r="W55" s="6" t="str">
        <f t="shared" si="18"/>
        <v>-- 診療・療養上の指示が通じる</v>
      </c>
      <c r="X55" s="6"/>
      <c r="AF55" s="46"/>
      <c r="AG55" s="46"/>
      <c r="AH55" s="46"/>
      <c r="AK55" s="22" t="str">
        <f t="shared" si="11"/>
        <v>,ass0020_shinryo_shiji</v>
      </c>
      <c r="AP55" s="22" t="str">
        <f t="shared" si="12"/>
        <v>,ass0020_shinryo_shiji</v>
      </c>
      <c r="AU55" s="22" t="str">
        <f t="shared" si="13"/>
        <v>,ass0020_shinryo_shiji</v>
      </c>
    </row>
    <row r="56" spans="1:47" s="22" customFormat="1">
      <c r="A56" s="6"/>
      <c r="B56" s="14">
        <f t="shared" si="5"/>
        <v>43</v>
      </c>
      <c r="C56" s="15" t="s">
        <v>1565</v>
      </c>
      <c r="D56" s="15" t="s">
        <v>1566</v>
      </c>
      <c r="E56" s="17"/>
      <c r="F56" s="16" t="s">
        <v>183</v>
      </c>
      <c r="G56" s="17">
        <v>1</v>
      </c>
      <c r="H56" s="17" t="str">
        <f t="shared" si="6"/>
        <v>text</v>
      </c>
      <c r="I56" s="17">
        <f t="shared" si="7"/>
        <v>4</v>
      </c>
      <c r="J56" s="18"/>
      <c r="K56" s="21"/>
      <c r="L56" s="19"/>
      <c r="M56" s="20" t="s">
        <v>1567</v>
      </c>
      <c r="P56" s="6"/>
      <c r="Q56" s="6"/>
      <c r="R56" s="6"/>
      <c r="S56" s="6" t="str">
        <f t="shared" si="14"/>
        <v>,ass0020_kiken_kodo</v>
      </c>
      <c r="T56" s="6" t="str">
        <f t="shared" si="15"/>
        <v>TEXT</v>
      </c>
      <c r="U56" s="6" t="str">
        <f t="shared" si="16"/>
        <v/>
      </c>
      <c r="V56" s="6" t="str">
        <f t="shared" si="17"/>
        <v/>
      </c>
      <c r="W56" s="6" t="str">
        <f t="shared" si="18"/>
        <v>-- 危険行動</v>
      </c>
      <c r="X56" s="6"/>
      <c r="AF56" s="46"/>
      <c r="AG56" s="46"/>
      <c r="AH56" s="46"/>
      <c r="AK56" s="22" t="str">
        <f t="shared" si="11"/>
        <v>,ass0020_kiken_kodo</v>
      </c>
      <c r="AP56" s="22" t="str">
        <f t="shared" si="12"/>
        <v>,ass0020_kiken_kodo</v>
      </c>
      <c r="AU56" s="22" t="str">
        <f t="shared" si="13"/>
        <v>,ass0020_kiken_kodo</v>
      </c>
    </row>
    <row r="57" spans="1:47" s="22" customFormat="1" ht="34.799999999999997">
      <c r="A57" s="6"/>
      <c r="B57" s="14">
        <f>ROW()-13</f>
        <v>44</v>
      </c>
      <c r="C57" s="25" t="s">
        <v>1549</v>
      </c>
      <c r="D57" s="25" t="s">
        <v>1568</v>
      </c>
      <c r="E57" s="16"/>
      <c r="F57" s="16" t="s">
        <v>183</v>
      </c>
      <c r="G57" s="16">
        <v>1</v>
      </c>
      <c r="H57" s="17" t="str">
        <f t="shared" si="6"/>
        <v>text</v>
      </c>
      <c r="I57" s="17">
        <f t="shared" si="7"/>
        <v>4</v>
      </c>
      <c r="J57" s="26"/>
      <c r="K57" s="27"/>
      <c r="L57" s="28"/>
      <c r="M57" s="29" t="s">
        <v>1551</v>
      </c>
      <c r="P57" s="6"/>
      <c r="Q57" s="6"/>
      <c r="R57" s="6"/>
      <c r="S57" s="6" t="str">
        <f t="shared" si="14"/>
        <v>,ass0021_negaeri</v>
      </c>
      <c r="T57" s="6" t="str">
        <f t="shared" si="15"/>
        <v>TEXT</v>
      </c>
      <c r="U57" s="6" t="str">
        <f t="shared" si="16"/>
        <v/>
      </c>
      <c r="V57" s="6" t="str">
        <f t="shared" si="17"/>
        <v/>
      </c>
      <c r="W57" s="6" t="str">
        <f t="shared" si="18"/>
        <v>-- 寝返り</v>
      </c>
      <c r="X57" s="6"/>
      <c r="AF57" s="46"/>
      <c r="AG57" s="46"/>
      <c r="AH57" s="46"/>
      <c r="AK57" s="22" t="str">
        <f t="shared" si="11"/>
        <v>,ass0021_negaeri</v>
      </c>
      <c r="AP57" s="22" t="str">
        <f t="shared" si="12"/>
        <v>,ass0021_negaeri</v>
      </c>
      <c r="AU57" s="22" t="str">
        <f t="shared" si="13"/>
        <v>,ass0021_negaeri</v>
      </c>
    </row>
    <row r="58" spans="1:47" s="22" customFormat="1">
      <c r="A58" s="6"/>
      <c r="B58" s="14">
        <f t="shared" si="5"/>
        <v>45</v>
      </c>
      <c r="C58" s="15" t="s">
        <v>1569</v>
      </c>
      <c r="D58" s="15" t="s">
        <v>1570</v>
      </c>
      <c r="E58" s="17"/>
      <c r="F58" s="16" t="s">
        <v>183</v>
      </c>
      <c r="G58" s="17">
        <v>1</v>
      </c>
      <c r="H58" s="17" t="str">
        <f t="shared" si="6"/>
        <v>text</v>
      </c>
      <c r="I58" s="17">
        <f t="shared" si="7"/>
        <v>4</v>
      </c>
      <c r="J58" s="18"/>
      <c r="K58" s="21"/>
      <c r="L58" s="19"/>
      <c r="M58" s="20" t="s">
        <v>1571</v>
      </c>
      <c r="P58" s="6"/>
      <c r="Q58" s="6"/>
      <c r="R58" s="6"/>
      <c r="S58" s="6" t="str">
        <f t="shared" si="14"/>
        <v>,ass0021_ijo_kanja</v>
      </c>
      <c r="T58" s="6" t="str">
        <f t="shared" si="15"/>
        <v>TEXT</v>
      </c>
      <c r="U58" s="6" t="str">
        <f t="shared" si="16"/>
        <v/>
      </c>
      <c r="V58" s="6" t="str">
        <f t="shared" si="17"/>
        <v/>
      </c>
      <c r="W58" s="6" t="str">
        <f t="shared" si="18"/>
        <v>-- 移乗（患者の状態）</v>
      </c>
      <c r="X58" s="6"/>
      <c r="AF58" s="46"/>
      <c r="AG58" s="46"/>
      <c r="AH58" s="46"/>
      <c r="AK58" s="22" t="str">
        <f t="shared" si="11"/>
        <v>,ass0021_ijo_kanja</v>
      </c>
      <c r="AP58" s="22" t="str">
        <f t="shared" si="12"/>
        <v>,ass0021_ijo_kanja</v>
      </c>
      <c r="AU58" s="22" t="str">
        <f t="shared" si="13"/>
        <v>,ass0021_ijo_kanja</v>
      </c>
    </row>
    <row r="59" spans="1:47" s="22" customFormat="1" ht="30">
      <c r="A59" s="6"/>
      <c r="B59" s="14">
        <f t="shared" si="5"/>
        <v>46</v>
      </c>
      <c r="C59" s="25" t="s">
        <v>1572</v>
      </c>
      <c r="D59" s="25" t="s">
        <v>1573</v>
      </c>
      <c r="E59" s="16"/>
      <c r="F59" s="16" t="s">
        <v>183</v>
      </c>
      <c r="G59" s="16">
        <v>1</v>
      </c>
      <c r="H59" s="17" t="str">
        <f t="shared" si="6"/>
        <v>text</v>
      </c>
      <c r="I59" s="17">
        <f t="shared" si="7"/>
        <v>4</v>
      </c>
      <c r="J59" s="26"/>
      <c r="K59" s="27"/>
      <c r="L59" s="28"/>
      <c r="M59" s="29" t="s">
        <v>1574</v>
      </c>
      <c r="P59" s="6"/>
      <c r="Q59" s="6"/>
      <c r="R59" s="6"/>
      <c r="S59" s="6" t="str">
        <f t="shared" si="14"/>
        <v>,ass0021_koku_seiketsu_kanja</v>
      </c>
      <c r="T59" s="6" t="str">
        <f t="shared" si="15"/>
        <v>TEXT</v>
      </c>
      <c r="U59" s="6" t="str">
        <f t="shared" si="16"/>
        <v/>
      </c>
      <c r="V59" s="6" t="str">
        <f t="shared" si="17"/>
        <v/>
      </c>
      <c r="W59" s="6" t="str">
        <f t="shared" si="18"/>
        <v>-- 口腔清潔（患者の状態）</v>
      </c>
      <c r="X59" s="6"/>
      <c r="AF59" s="46"/>
      <c r="AG59" s="46"/>
      <c r="AH59" s="46"/>
      <c r="AK59" s="22" t="str">
        <f t="shared" si="11"/>
        <v>,ass0021_koku_seiketsu_kanja</v>
      </c>
      <c r="AP59" s="22" t="str">
        <f t="shared" si="12"/>
        <v>,ass0021_koku_seiketsu_kanja</v>
      </c>
      <c r="AU59" s="22" t="str">
        <f t="shared" si="13"/>
        <v>,ass0021_koku_seiketsu_kanja</v>
      </c>
    </row>
    <row r="60" spans="1:47" s="22" customFormat="1" ht="30">
      <c r="A60" s="6"/>
      <c r="B60" s="14">
        <f t="shared" si="5"/>
        <v>47</v>
      </c>
      <c r="C60" s="15" t="s">
        <v>1575</v>
      </c>
      <c r="D60" s="15" t="s">
        <v>1576</v>
      </c>
      <c r="E60" s="17"/>
      <c r="F60" s="16" t="s">
        <v>183</v>
      </c>
      <c r="G60" s="17">
        <v>1</v>
      </c>
      <c r="H60" s="17" t="str">
        <f t="shared" si="6"/>
        <v>text</v>
      </c>
      <c r="I60" s="17">
        <f t="shared" si="7"/>
        <v>4</v>
      </c>
      <c r="J60" s="18"/>
      <c r="K60" s="21"/>
      <c r="L60" s="19"/>
      <c r="M60" s="20" t="s">
        <v>1571</v>
      </c>
      <c r="P60" s="6"/>
      <c r="Q60" s="6"/>
      <c r="R60" s="6"/>
      <c r="S60" s="6" t="str">
        <f t="shared" si="14"/>
        <v>,ass0021_shokuji_sesshu_kanja</v>
      </c>
      <c r="T60" s="6" t="str">
        <f t="shared" si="15"/>
        <v>TEXT</v>
      </c>
      <c r="U60" s="6" t="str">
        <f t="shared" si="16"/>
        <v/>
      </c>
      <c r="V60" s="6" t="str">
        <f t="shared" si="17"/>
        <v/>
      </c>
      <c r="W60" s="6" t="str">
        <f t="shared" si="18"/>
        <v>-- 食事摂取（患者の状態）</v>
      </c>
      <c r="X60" s="6"/>
      <c r="AF60" s="46"/>
      <c r="AG60" s="46"/>
      <c r="AH60" s="46"/>
      <c r="AK60" s="22" t="str">
        <f t="shared" si="11"/>
        <v>,ass0021_shokuji_sesshu_kanja</v>
      </c>
      <c r="AP60" s="22" t="str">
        <f t="shared" si="12"/>
        <v>,ass0021_shokuji_sesshu_kanja</v>
      </c>
      <c r="AU60" s="22" t="str">
        <f t="shared" si="13"/>
        <v>,ass0021_shokuji_sesshu_kanja</v>
      </c>
    </row>
    <row r="61" spans="1:47" s="22" customFormat="1" ht="30">
      <c r="A61" s="6"/>
      <c r="B61" s="14">
        <f>ROW()-13</f>
        <v>48</v>
      </c>
      <c r="C61" s="25" t="s">
        <v>1577</v>
      </c>
      <c r="D61" s="25" t="s">
        <v>1578</v>
      </c>
      <c r="E61" s="16"/>
      <c r="F61" s="16" t="s">
        <v>183</v>
      </c>
      <c r="G61" s="16">
        <v>1</v>
      </c>
      <c r="H61" s="17" t="str">
        <f t="shared" si="6"/>
        <v>text</v>
      </c>
      <c r="I61" s="17">
        <f t="shared" si="7"/>
        <v>4</v>
      </c>
      <c r="J61" s="26"/>
      <c r="K61" s="27"/>
      <c r="L61" s="28"/>
      <c r="M61" s="29" t="s">
        <v>1571</v>
      </c>
      <c r="P61" s="6"/>
      <c r="Q61" s="6"/>
      <c r="R61" s="6"/>
      <c r="S61" s="6" t="str">
        <f t="shared" si="14"/>
        <v>,ass0021_ifuku_chakudatsu_kanja</v>
      </c>
      <c r="T61" s="6" t="str">
        <f t="shared" si="15"/>
        <v>TEXT</v>
      </c>
      <c r="U61" s="6" t="str">
        <f t="shared" si="16"/>
        <v/>
      </c>
      <c r="V61" s="6" t="str">
        <f t="shared" si="17"/>
        <v/>
      </c>
      <c r="W61" s="6" t="str">
        <f t="shared" si="18"/>
        <v>-- 衣服の着脱（患者の状態）</v>
      </c>
      <c r="X61" s="6"/>
      <c r="AF61" s="46"/>
      <c r="AG61" s="46"/>
      <c r="AH61" s="46"/>
      <c r="AK61" s="22" t="str">
        <f t="shared" si="11"/>
        <v>,ass0021_ifuku_chakudatsu_kanja</v>
      </c>
      <c r="AP61" s="22" t="str">
        <f t="shared" si="12"/>
        <v>,ass0021_ifuku_chakudatsu_kanja</v>
      </c>
      <c r="AU61" s="22" t="str">
        <f t="shared" si="13"/>
        <v>,ass0021_ifuku_chakudatsu_kanja</v>
      </c>
    </row>
    <row r="62" spans="1:47" s="22" customFormat="1">
      <c r="A62" s="6"/>
      <c r="B62" s="14">
        <f t="shared" si="5"/>
        <v>49</v>
      </c>
      <c r="C62" s="15" t="s">
        <v>1562</v>
      </c>
      <c r="D62" s="15" t="s">
        <v>1579</v>
      </c>
      <c r="E62" s="17"/>
      <c r="F62" s="16" t="s">
        <v>183</v>
      </c>
      <c r="G62" s="17">
        <v>1</v>
      </c>
      <c r="H62" s="17" t="str">
        <f t="shared" si="6"/>
        <v>text</v>
      </c>
      <c r="I62" s="17">
        <f t="shared" si="7"/>
        <v>4</v>
      </c>
      <c r="J62" s="18"/>
      <c r="K62" s="21"/>
      <c r="L62" s="19"/>
      <c r="M62" s="20" t="s">
        <v>1564</v>
      </c>
      <c r="P62" s="6"/>
      <c r="Q62" s="6"/>
      <c r="R62" s="6"/>
      <c r="S62" s="6" t="str">
        <f t="shared" si="14"/>
        <v>,ass0021_shinryo_shiji</v>
      </c>
      <c r="T62" s="6" t="str">
        <f t="shared" si="15"/>
        <v>TEXT</v>
      </c>
      <c r="U62" s="6" t="str">
        <f t="shared" si="16"/>
        <v/>
      </c>
      <c r="V62" s="6" t="str">
        <f t="shared" si="17"/>
        <v/>
      </c>
      <c r="W62" s="6" t="str">
        <f t="shared" si="18"/>
        <v>-- 診療・療養上の指示が通じる</v>
      </c>
      <c r="X62" s="6"/>
      <c r="AF62" s="46"/>
      <c r="AG62" s="46"/>
      <c r="AH62" s="46"/>
      <c r="AK62" s="22" t="str">
        <f t="shared" si="11"/>
        <v>,ass0021_shinryo_shiji</v>
      </c>
      <c r="AP62" s="22" t="str">
        <f t="shared" si="12"/>
        <v>,ass0021_shinryo_shiji</v>
      </c>
      <c r="AU62" s="22" t="str">
        <f t="shared" si="13"/>
        <v>,ass0021_shinryo_shiji</v>
      </c>
    </row>
    <row r="63" spans="1:47" s="22" customFormat="1">
      <c r="A63" s="6"/>
      <c r="B63" s="14">
        <f>ROW()-13</f>
        <v>50</v>
      </c>
      <c r="C63" s="25" t="s">
        <v>1565</v>
      </c>
      <c r="D63" s="25" t="s">
        <v>1580</v>
      </c>
      <c r="E63" s="16"/>
      <c r="F63" s="16" t="s">
        <v>183</v>
      </c>
      <c r="G63" s="16">
        <v>1</v>
      </c>
      <c r="H63" s="17" t="str">
        <f t="shared" si="6"/>
        <v>text</v>
      </c>
      <c r="I63" s="17">
        <f t="shared" si="7"/>
        <v>4</v>
      </c>
      <c r="J63" s="26"/>
      <c r="K63" s="27"/>
      <c r="L63" s="28"/>
      <c r="M63" s="29" t="s">
        <v>1567</v>
      </c>
      <c r="P63" s="6"/>
      <c r="Q63" s="6"/>
      <c r="R63" s="6"/>
      <c r="S63" s="6" t="str">
        <f t="shared" si="14"/>
        <v>,ass0021_kiken_kodo</v>
      </c>
      <c r="T63" s="6" t="str">
        <f t="shared" si="15"/>
        <v>TEXT</v>
      </c>
      <c r="U63" s="6" t="str">
        <f t="shared" si="16"/>
        <v/>
      </c>
      <c r="V63" s="6" t="str">
        <f t="shared" si="17"/>
        <v/>
      </c>
      <c r="W63" s="6" t="str">
        <f t="shared" si="18"/>
        <v>-- 危険行動</v>
      </c>
      <c r="X63" s="6"/>
      <c r="AF63" s="46"/>
      <c r="AG63" s="46"/>
      <c r="AH63" s="46"/>
      <c r="AK63" s="22" t="str">
        <f t="shared" si="11"/>
        <v>,ass0021_kiken_kodo</v>
      </c>
      <c r="AP63" s="22" t="str">
        <f t="shared" si="12"/>
        <v>,ass0021_kiken_kodo</v>
      </c>
      <c r="AU63" s="22" t="str">
        <f t="shared" si="13"/>
        <v>,ass0021_kiken_kodo</v>
      </c>
    </row>
    <row r="64" spans="1:47" s="22" customFormat="1">
      <c r="A64" s="6"/>
      <c r="B64" s="14">
        <f>ROW()-13</f>
        <v>51</v>
      </c>
      <c r="C64" s="25" t="s">
        <v>1581</v>
      </c>
      <c r="D64" s="25" t="s">
        <v>1582</v>
      </c>
      <c r="E64" s="16"/>
      <c r="F64" s="16" t="s">
        <v>183</v>
      </c>
      <c r="G64" s="16">
        <v>1</v>
      </c>
      <c r="H64" s="17" t="str">
        <f t="shared" si="6"/>
        <v>text</v>
      </c>
      <c r="I64" s="17">
        <f t="shared" si="7"/>
        <v>4</v>
      </c>
      <c r="J64" s="26"/>
      <c r="K64" s="27"/>
      <c r="L64" s="28"/>
      <c r="M64" s="29" t="s">
        <v>1583</v>
      </c>
      <c r="P64" s="6"/>
      <c r="Q64" s="6"/>
      <c r="R64" s="6"/>
      <c r="S64" s="6" t="str">
        <f t="shared" si="14"/>
        <v>,ass0021_ijo_kaijo</v>
      </c>
      <c r="T64" s="6" t="str">
        <f t="shared" si="15"/>
        <v>TEXT</v>
      </c>
      <c r="U64" s="6" t="str">
        <f t="shared" si="16"/>
        <v/>
      </c>
      <c r="V64" s="6" t="str">
        <f t="shared" si="17"/>
        <v/>
      </c>
      <c r="W64" s="6" t="str">
        <f t="shared" si="18"/>
        <v>-- 移乗（介助の状態）</v>
      </c>
      <c r="X64" s="6"/>
      <c r="AF64" s="46"/>
      <c r="AG64" s="46"/>
      <c r="AH64" s="46"/>
      <c r="AK64" s="22" t="str">
        <f t="shared" si="11"/>
        <v>,ass0021_ijo_kaijo</v>
      </c>
      <c r="AP64" s="22" t="str">
        <f t="shared" si="12"/>
        <v>,ass0021_ijo_kaijo</v>
      </c>
      <c r="AU64" s="22" t="str">
        <f t="shared" si="13"/>
        <v>,ass0021_ijo_kaijo</v>
      </c>
    </row>
    <row r="65" spans="1:47" s="22" customFormat="1" ht="30">
      <c r="A65" s="6"/>
      <c r="B65" s="14">
        <f>ROW()-13</f>
        <v>52</v>
      </c>
      <c r="C65" s="25" t="s">
        <v>1584</v>
      </c>
      <c r="D65" s="25" t="s">
        <v>1585</v>
      </c>
      <c r="E65" s="16"/>
      <c r="F65" s="16" t="s">
        <v>183</v>
      </c>
      <c r="G65" s="16">
        <v>1</v>
      </c>
      <c r="H65" s="17" t="str">
        <f t="shared" si="6"/>
        <v>text</v>
      </c>
      <c r="I65" s="17">
        <f t="shared" si="7"/>
        <v>4</v>
      </c>
      <c r="J65" s="26"/>
      <c r="K65" s="27"/>
      <c r="L65" s="28"/>
      <c r="M65" s="29" t="s">
        <v>1583</v>
      </c>
      <c r="P65" s="6"/>
      <c r="Q65" s="6"/>
      <c r="R65" s="6"/>
      <c r="S65" s="6" t="str">
        <f t="shared" si="8"/>
        <v>,ass0021_koku_seiketsu_kaijo</v>
      </c>
      <c r="T65" s="6" t="str">
        <f t="shared" si="9"/>
        <v>TEXT</v>
      </c>
      <c r="U65" s="6" t="str">
        <f t="shared" si="10"/>
        <v/>
      </c>
      <c r="V65" s="6" t="str">
        <f t="shared" si="0"/>
        <v/>
      </c>
      <c r="W65" s="6" t="str">
        <f t="shared" si="1"/>
        <v>-- 口腔清潔（介助の状態）</v>
      </c>
      <c r="X65" s="6"/>
      <c r="AF65" s="46"/>
      <c r="AG65" s="46"/>
      <c r="AH65" s="46"/>
      <c r="AK65" s="22" t="str">
        <f t="shared" si="11"/>
        <v>,ass0021_koku_seiketsu_kaijo</v>
      </c>
      <c r="AP65" s="22" t="str">
        <f t="shared" si="12"/>
        <v>,ass0021_koku_seiketsu_kaijo</v>
      </c>
      <c r="AU65" s="22" t="str">
        <f t="shared" si="13"/>
        <v>,ass0021_koku_seiketsu_kaijo</v>
      </c>
    </row>
    <row r="66" spans="1:47" s="22" customFormat="1" ht="30">
      <c r="A66" s="6"/>
      <c r="B66" s="14">
        <f t="shared" si="5"/>
        <v>53</v>
      </c>
      <c r="C66" s="15" t="s">
        <v>1586</v>
      </c>
      <c r="D66" s="15" t="s">
        <v>1587</v>
      </c>
      <c r="E66" s="17"/>
      <c r="F66" s="16" t="s">
        <v>183</v>
      </c>
      <c r="G66" s="17">
        <v>1</v>
      </c>
      <c r="H66" s="17" t="str">
        <f t="shared" si="6"/>
        <v>text</v>
      </c>
      <c r="I66" s="17">
        <f t="shared" si="7"/>
        <v>4</v>
      </c>
      <c r="J66" s="18"/>
      <c r="K66" s="21"/>
      <c r="L66" s="19"/>
      <c r="M66" s="20" t="s">
        <v>1583</v>
      </c>
      <c r="P66" s="6"/>
      <c r="Q66" s="6"/>
      <c r="R66" s="6"/>
      <c r="S66" s="6" t="str">
        <f t="shared" si="8"/>
        <v>,ass0021_shokuji_sesshu_kaijo</v>
      </c>
      <c r="T66" s="6" t="str">
        <f t="shared" si="9"/>
        <v>TEXT</v>
      </c>
      <c r="U66" s="6" t="str">
        <f t="shared" si="10"/>
        <v/>
      </c>
      <c r="V66" s="6" t="str">
        <f t="shared" si="0"/>
        <v/>
      </c>
      <c r="W66" s="6" t="str">
        <f t="shared" si="1"/>
        <v>-- 食事摂取（介助の状態）</v>
      </c>
      <c r="X66" s="6"/>
      <c r="AF66" s="46"/>
      <c r="AG66" s="46"/>
      <c r="AH66" s="46"/>
      <c r="AK66" s="22" t="str">
        <f t="shared" si="11"/>
        <v>,ass0021_shokuji_sesshu_kaijo</v>
      </c>
      <c r="AP66" s="22" t="str">
        <f t="shared" si="12"/>
        <v>,ass0021_shokuji_sesshu_kaijo</v>
      </c>
      <c r="AU66" s="22" t="str">
        <f t="shared" si="13"/>
        <v>,ass0021_shokuji_sesshu_kaijo</v>
      </c>
    </row>
    <row r="67" spans="1:47" s="22" customFormat="1" ht="30">
      <c r="A67" s="6"/>
      <c r="B67" s="14">
        <f t="shared" si="5"/>
        <v>54</v>
      </c>
      <c r="C67" s="25" t="s">
        <v>1588</v>
      </c>
      <c r="D67" s="25" t="s">
        <v>1589</v>
      </c>
      <c r="E67" s="16"/>
      <c r="F67" s="16" t="s">
        <v>183</v>
      </c>
      <c r="G67" s="16">
        <v>1</v>
      </c>
      <c r="H67" s="17" t="str">
        <f t="shared" si="6"/>
        <v>text</v>
      </c>
      <c r="I67" s="17">
        <f t="shared" si="7"/>
        <v>4</v>
      </c>
      <c r="J67" s="26"/>
      <c r="K67" s="27"/>
      <c r="L67" s="28"/>
      <c r="M67" s="29" t="s">
        <v>1583</v>
      </c>
      <c r="P67" s="6"/>
      <c r="Q67" s="6"/>
      <c r="R67" s="6"/>
      <c r="S67" s="6" t="str">
        <f t="shared" si="8"/>
        <v>,ass0021_ifuku_chakudatsu_kaijo</v>
      </c>
      <c r="T67" s="6" t="str">
        <f t="shared" si="9"/>
        <v>TEXT</v>
      </c>
      <c r="U67" s="6" t="str">
        <f t="shared" si="10"/>
        <v/>
      </c>
      <c r="V67" s="6" t="str">
        <f t="shared" si="0"/>
        <v/>
      </c>
      <c r="W67" s="6" t="str">
        <f t="shared" si="1"/>
        <v>-- 衣服の着脱（介助の状態）</v>
      </c>
      <c r="X67" s="6"/>
      <c r="AF67" s="46"/>
      <c r="AG67" s="46"/>
      <c r="AH67" s="46"/>
      <c r="AK67" s="22" t="str">
        <f t="shared" si="11"/>
        <v>,ass0021_ifuku_chakudatsu_kaijo</v>
      </c>
      <c r="AP67" s="22" t="str">
        <f t="shared" si="12"/>
        <v>,ass0021_ifuku_chakudatsu_kaijo</v>
      </c>
      <c r="AU67" s="22" t="str">
        <f t="shared" si="13"/>
        <v>,ass0021_ifuku_chakudatsu_kaijo</v>
      </c>
    </row>
    <row r="68" spans="1:47" s="22" customFormat="1" ht="30">
      <c r="A68" s="6"/>
      <c r="B68" s="14">
        <f t="shared" si="5"/>
        <v>55</v>
      </c>
      <c r="C68" s="15" t="s">
        <v>1590</v>
      </c>
      <c r="D68" s="15" t="s">
        <v>1591</v>
      </c>
      <c r="E68" s="17"/>
      <c r="F68" s="16" t="s">
        <v>183</v>
      </c>
      <c r="G68" s="17">
        <v>1</v>
      </c>
      <c r="H68" s="17" t="str">
        <f t="shared" si="6"/>
        <v>text</v>
      </c>
      <c r="I68" s="17">
        <f t="shared" si="7"/>
        <v>4</v>
      </c>
      <c r="J68" s="18"/>
      <c r="K68" s="21"/>
      <c r="L68" s="19"/>
      <c r="M68" s="20" t="s">
        <v>1527</v>
      </c>
      <c r="P68" s="6"/>
      <c r="Q68" s="6"/>
      <c r="R68" s="6"/>
      <c r="S68" s="6" t="str">
        <f t="shared" si="8"/>
        <v>,ass0030_kaito_shujutsu_7days</v>
      </c>
      <c r="T68" s="6" t="str">
        <f t="shared" si="9"/>
        <v>TEXT</v>
      </c>
      <c r="U68" s="6" t="str">
        <f t="shared" si="10"/>
        <v/>
      </c>
      <c r="V68" s="6" t="str">
        <f t="shared" si="0"/>
        <v/>
      </c>
      <c r="W68" s="6" t="str">
        <f t="shared" si="1"/>
        <v>-- 開頭手術（7日間）</v>
      </c>
      <c r="X68" s="6"/>
      <c r="AF68" s="46"/>
      <c r="AG68" s="46"/>
      <c r="AH68" s="46"/>
      <c r="AK68" s="22" t="str">
        <f t="shared" si="11"/>
        <v>,ass0030_kaito_shujutsu_7days</v>
      </c>
      <c r="AP68" s="22" t="str">
        <f t="shared" si="12"/>
        <v>,ass0030_kaito_shujutsu_7days</v>
      </c>
      <c r="AU68" s="22" t="str">
        <f t="shared" si="13"/>
        <v>,ass0030_kaito_shujutsu_7days</v>
      </c>
    </row>
    <row r="69" spans="1:47" s="22" customFormat="1" ht="30">
      <c r="A69" s="6"/>
      <c r="B69" s="14">
        <f>ROW()-13</f>
        <v>56</v>
      </c>
      <c r="C69" s="25" t="s">
        <v>1592</v>
      </c>
      <c r="D69" s="25" t="s">
        <v>1593</v>
      </c>
      <c r="E69" s="16"/>
      <c r="F69" s="16" t="s">
        <v>183</v>
      </c>
      <c r="G69" s="16">
        <v>1</v>
      </c>
      <c r="H69" s="17" t="str">
        <f t="shared" si="6"/>
        <v>text</v>
      </c>
      <c r="I69" s="17">
        <f t="shared" si="7"/>
        <v>4</v>
      </c>
      <c r="J69" s="26"/>
      <c r="K69" s="27"/>
      <c r="L69" s="28"/>
      <c r="M69" s="29" t="s">
        <v>1527</v>
      </c>
      <c r="P69" s="6"/>
      <c r="Q69" s="6"/>
      <c r="R69" s="6"/>
      <c r="S69" s="6" t="str">
        <f t="shared" si="8"/>
        <v>,ass0030_kaikyo_shujutsu_7days</v>
      </c>
      <c r="T69" s="6" t="str">
        <f t="shared" si="9"/>
        <v>TEXT</v>
      </c>
      <c r="U69" s="6" t="str">
        <f t="shared" si="10"/>
        <v/>
      </c>
      <c r="V69" s="6" t="str">
        <f t="shared" si="0"/>
        <v/>
      </c>
      <c r="W69" s="6" t="str">
        <f t="shared" si="1"/>
        <v>-- 開胸手術（7日間）</v>
      </c>
      <c r="X69" s="6"/>
      <c r="AF69" s="46"/>
      <c r="AG69" s="46"/>
      <c r="AH69" s="46"/>
      <c r="AK69" s="22" t="str">
        <f t="shared" si="11"/>
        <v>,ass0030_kaikyo_shujutsu_7days</v>
      </c>
      <c r="AP69" s="22" t="str">
        <f t="shared" si="12"/>
        <v>,ass0030_kaikyo_shujutsu_7days</v>
      </c>
      <c r="AU69" s="22" t="str">
        <f t="shared" si="13"/>
        <v>,ass0030_kaikyo_shujutsu_7days</v>
      </c>
    </row>
    <row r="70" spans="1:47" s="22" customFormat="1" ht="30">
      <c r="A70" s="6"/>
      <c r="B70" s="14">
        <f t="shared" si="5"/>
        <v>57</v>
      </c>
      <c r="C70" s="15" t="s">
        <v>1594</v>
      </c>
      <c r="D70" s="15" t="s">
        <v>1595</v>
      </c>
      <c r="E70" s="17"/>
      <c r="F70" s="16" t="s">
        <v>183</v>
      </c>
      <c r="G70" s="17">
        <v>1</v>
      </c>
      <c r="H70" s="17" t="str">
        <f t="shared" si="6"/>
        <v>text</v>
      </c>
      <c r="I70" s="17">
        <f t="shared" si="7"/>
        <v>4</v>
      </c>
      <c r="J70" s="18"/>
      <c r="K70" s="21"/>
      <c r="L70" s="19"/>
      <c r="M70" s="20" t="s">
        <v>1527</v>
      </c>
      <c r="P70" s="6"/>
      <c r="Q70" s="6"/>
      <c r="R70" s="6"/>
      <c r="S70" s="6" t="str">
        <f t="shared" si="8"/>
        <v>,ass0030_kaifuku_shujutsu_4days</v>
      </c>
      <c r="T70" s="6" t="str">
        <f t="shared" si="9"/>
        <v>TEXT</v>
      </c>
      <c r="U70" s="6" t="str">
        <f t="shared" si="10"/>
        <v/>
      </c>
      <c r="V70" s="6" t="str">
        <f t="shared" si="0"/>
        <v/>
      </c>
      <c r="W70" s="6" t="str">
        <f t="shared" si="1"/>
        <v>-- 開腹手術（4日間）</v>
      </c>
      <c r="X70" s="6"/>
      <c r="AF70" s="46"/>
      <c r="AG70" s="46"/>
      <c r="AH70" s="46"/>
      <c r="AK70" s="22" t="str">
        <f t="shared" si="11"/>
        <v>,ass0030_kaifuku_shujutsu_4days</v>
      </c>
      <c r="AP70" s="22" t="str">
        <f t="shared" si="12"/>
        <v>,ass0030_kaifuku_shujutsu_4days</v>
      </c>
      <c r="AU70" s="22" t="str">
        <f t="shared" si="13"/>
        <v>,ass0030_kaifuku_shujutsu_4days</v>
      </c>
    </row>
    <row r="71" spans="1:47" s="22" customFormat="1" ht="30">
      <c r="A71" s="6"/>
      <c r="B71" s="14">
        <f t="shared" si="5"/>
        <v>58</v>
      </c>
      <c r="C71" s="15" t="s">
        <v>1596</v>
      </c>
      <c r="D71" s="15" t="s">
        <v>1597</v>
      </c>
      <c r="E71" s="17"/>
      <c r="F71" s="16" t="s">
        <v>183</v>
      </c>
      <c r="G71" s="17">
        <v>1</v>
      </c>
      <c r="H71" s="17" t="str">
        <f t="shared" si="6"/>
        <v>text</v>
      </c>
      <c r="I71" s="17">
        <f t="shared" si="7"/>
        <v>4</v>
      </c>
      <c r="J71" s="18"/>
      <c r="K71" s="21"/>
      <c r="L71" s="19"/>
      <c r="M71" s="20" t="s">
        <v>1527</v>
      </c>
      <c r="P71" s="6"/>
      <c r="Q71" s="6"/>
      <c r="R71" s="6"/>
      <c r="S71" s="6" t="str">
        <f t="shared" si="8"/>
        <v>,ass0030_hone_shujutsu_5days</v>
      </c>
      <c r="T71" s="6" t="str">
        <f t="shared" si="9"/>
        <v>TEXT</v>
      </c>
      <c r="U71" s="6" t="str">
        <f t="shared" si="10"/>
        <v/>
      </c>
      <c r="V71" s="6" t="str">
        <f t="shared" si="0"/>
        <v/>
      </c>
      <c r="W71" s="6" t="str">
        <f t="shared" si="1"/>
        <v>-- 骨の手術（5日間）</v>
      </c>
      <c r="X71" s="6"/>
      <c r="AF71" s="46"/>
      <c r="AG71" s="46"/>
      <c r="AH71" s="46"/>
      <c r="AK71" s="22" t="str">
        <f t="shared" si="11"/>
        <v>,ass0030_hone_shujutsu_5days</v>
      </c>
      <c r="AP71" s="22" t="str">
        <f t="shared" si="12"/>
        <v>,ass0030_hone_shujutsu_5days</v>
      </c>
      <c r="AU71" s="22" t="str">
        <f t="shared" si="13"/>
        <v>,ass0030_hone_shujutsu_5days</v>
      </c>
    </row>
    <row r="72" spans="1:47" s="22" customFormat="1" ht="30">
      <c r="A72" s="6"/>
      <c r="B72" s="14">
        <f t="shared" si="5"/>
        <v>59</v>
      </c>
      <c r="C72" s="25" t="s">
        <v>1598</v>
      </c>
      <c r="D72" s="25" t="s">
        <v>1599</v>
      </c>
      <c r="E72" s="16"/>
      <c r="F72" s="16" t="s">
        <v>183</v>
      </c>
      <c r="G72" s="16">
        <v>1</v>
      </c>
      <c r="H72" s="17" t="str">
        <f t="shared" si="6"/>
        <v>text</v>
      </c>
      <c r="I72" s="17">
        <f t="shared" si="7"/>
        <v>4</v>
      </c>
      <c r="J72" s="26"/>
      <c r="K72" s="27"/>
      <c r="L72" s="28"/>
      <c r="M72" s="29" t="s">
        <v>1527</v>
      </c>
      <c r="P72" s="6"/>
      <c r="Q72" s="6"/>
      <c r="R72" s="6"/>
      <c r="S72" s="6" t="str">
        <f t="shared" si="8"/>
        <v>,ass0030_kokyo_shujutsu_3days</v>
      </c>
      <c r="T72" s="6" t="str">
        <f t="shared" si="9"/>
        <v>TEXT</v>
      </c>
      <c r="U72" s="6" t="str">
        <f t="shared" si="10"/>
        <v/>
      </c>
      <c r="V72" s="6" t="str">
        <f t="shared" si="0"/>
        <v/>
      </c>
      <c r="W72" s="6" t="str">
        <f t="shared" si="1"/>
        <v>-- 胸腔鏡・腹腔鏡手術（3日間）</v>
      </c>
      <c r="X72" s="6"/>
      <c r="AF72" s="46"/>
      <c r="AG72" s="46"/>
      <c r="AH72" s="46"/>
      <c r="AK72" s="22" t="str">
        <f t="shared" si="11"/>
        <v>,ass0030_kokyo_shujutsu_3days</v>
      </c>
      <c r="AP72" s="22" t="str">
        <f t="shared" si="12"/>
        <v>,ass0030_kokyo_shujutsu_3days</v>
      </c>
      <c r="AU72" s="22" t="str">
        <f t="shared" si="13"/>
        <v>,ass0030_kokyo_shujutsu_3days</v>
      </c>
    </row>
    <row r="73" spans="1:47" s="22" customFormat="1" ht="30">
      <c r="A73" s="6"/>
      <c r="B73" s="14">
        <f t="shared" si="5"/>
        <v>60</v>
      </c>
      <c r="C73" s="15" t="s">
        <v>1600</v>
      </c>
      <c r="D73" s="15" t="s">
        <v>1601</v>
      </c>
      <c r="E73" s="17"/>
      <c r="F73" s="16" t="s">
        <v>183</v>
      </c>
      <c r="G73" s="17">
        <v>1</v>
      </c>
      <c r="H73" s="17" t="str">
        <f t="shared" si="6"/>
        <v>text</v>
      </c>
      <c r="I73" s="17">
        <f t="shared" si="7"/>
        <v>4</v>
      </c>
      <c r="J73" s="18"/>
      <c r="K73" s="21"/>
      <c r="L73" s="19"/>
      <c r="M73" s="20" t="s">
        <v>1527</v>
      </c>
      <c r="P73" s="6"/>
      <c r="Q73" s="6"/>
      <c r="R73" s="6"/>
      <c r="S73" s="6" t="str">
        <f t="shared" si="8"/>
        <v>,ass0030_masui_shujutsu_2days</v>
      </c>
      <c r="T73" s="6" t="str">
        <f t="shared" si="9"/>
        <v>TEXT</v>
      </c>
      <c r="U73" s="6" t="str">
        <f t="shared" si="10"/>
        <v/>
      </c>
      <c r="V73" s="6" t="str">
        <f t="shared" si="0"/>
        <v/>
      </c>
      <c r="W73" s="6" t="str">
        <f t="shared" si="1"/>
        <v>-- 全身麻酔・脊椎麻酔の手術（2日間）</v>
      </c>
      <c r="X73" s="6"/>
      <c r="AF73" s="46"/>
      <c r="AG73" s="46"/>
      <c r="AH73" s="46"/>
      <c r="AK73" s="22" t="str">
        <f t="shared" si="11"/>
        <v>,ass0030_masui_shujutsu_2days</v>
      </c>
      <c r="AP73" s="22" t="str">
        <f t="shared" si="12"/>
        <v>,ass0030_masui_shujutsu_2days</v>
      </c>
      <c r="AU73" s="22" t="str">
        <f t="shared" si="13"/>
        <v>,ass0030_masui_shujutsu_2days</v>
      </c>
    </row>
    <row r="74" spans="1:47" s="22" customFormat="1" ht="139.19999999999999">
      <c r="A74" s="6"/>
      <c r="B74" s="14">
        <f>ROW()-13</f>
        <v>61</v>
      </c>
      <c r="C74" s="25" t="s">
        <v>1602</v>
      </c>
      <c r="D74" s="25" t="s">
        <v>1603</v>
      </c>
      <c r="E74" s="16"/>
      <c r="F74" s="16" t="s">
        <v>183</v>
      </c>
      <c r="G74" s="16">
        <v>3</v>
      </c>
      <c r="H74" s="17" t="str">
        <f t="shared" si="6"/>
        <v>text</v>
      </c>
      <c r="I74" s="17">
        <f t="shared" si="7"/>
        <v>10</v>
      </c>
      <c r="J74" s="26"/>
      <c r="K74" s="27"/>
      <c r="L74" s="28"/>
      <c r="M74" s="29" t="s">
        <v>1964</v>
      </c>
      <c r="P74" s="6"/>
      <c r="Q74" s="6"/>
      <c r="R74" s="6"/>
      <c r="S74" s="6" t="str">
        <f t="shared" si="8"/>
        <v>,ass0030_naika_chiryo_2days</v>
      </c>
      <c r="T74" s="6" t="str">
        <f t="shared" si="9"/>
        <v>TEXT</v>
      </c>
      <c r="U74" s="6" t="str">
        <f t="shared" si="10"/>
        <v/>
      </c>
      <c r="V74" s="6" t="str">
        <f t="shared" si="0"/>
        <v/>
      </c>
      <c r="W74" s="6" t="str">
        <f t="shared" si="1"/>
        <v>-- 救命等に係る内科的治療（2日間）</v>
      </c>
      <c r="X74" s="6"/>
      <c r="AF74" s="46"/>
      <c r="AG74" s="46"/>
      <c r="AH74" s="46"/>
      <c r="AK74" s="22" t="str">
        <f t="shared" si="11"/>
        <v>,ass0030_naika_chiryo_2days</v>
      </c>
      <c r="AP74" s="22" t="str">
        <f t="shared" si="12"/>
        <v>,ass0030_naika_chiryo_2days</v>
      </c>
      <c r="AU74" s="22" t="str">
        <f t="shared" si="13"/>
        <v>,ass0030_naika_chiryo_2days</v>
      </c>
    </row>
    <row r="75" spans="1:47" s="22" customFormat="1" ht="30">
      <c r="A75" s="6"/>
      <c r="B75" s="14">
        <f t="shared" si="5"/>
        <v>62</v>
      </c>
      <c r="C75" s="15" t="s">
        <v>1530</v>
      </c>
      <c r="D75" s="15" t="s">
        <v>1604</v>
      </c>
      <c r="E75" s="17"/>
      <c r="F75" s="16" t="s">
        <v>183</v>
      </c>
      <c r="G75" s="17">
        <v>1</v>
      </c>
      <c r="H75" s="17" t="str">
        <f t="shared" si="6"/>
        <v>text</v>
      </c>
      <c r="I75" s="17">
        <f t="shared" si="7"/>
        <v>4</v>
      </c>
      <c r="J75" s="18"/>
      <c r="K75" s="21"/>
      <c r="L75" s="19"/>
      <c r="M75" s="20" t="s">
        <v>1527</v>
      </c>
      <c r="P75" s="6"/>
      <c r="Q75" s="6"/>
      <c r="R75" s="6"/>
      <c r="S75" s="6" t="str">
        <f t="shared" si="8"/>
        <v>,ass0040_shindenzu_kanri</v>
      </c>
      <c r="T75" s="6" t="str">
        <f t="shared" si="9"/>
        <v>TEXT</v>
      </c>
      <c r="U75" s="6" t="str">
        <f t="shared" si="10"/>
        <v/>
      </c>
      <c r="V75" s="6" t="str">
        <f t="shared" si="0"/>
        <v/>
      </c>
      <c r="W75" s="6" t="str">
        <f t="shared" si="1"/>
        <v>-- 心電図モニターの管理</v>
      </c>
      <c r="X75" s="6"/>
      <c r="AF75" s="46"/>
      <c r="AG75" s="46"/>
      <c r="AH75" s="46"/>
      <c r="AK75" s="22" t="str">
        <f t="shared" si="11"/>
        <v>,ass0040_shindenzu_kanri</v>
      </c>
      <c r="AP75" s="22" t="str">
        <f t="shared" si="12"/>
        <v>,ass0040_shindenzu_kanri</v>
      </c>
      <c r="AU75" s="22" t="str">
        <f t="shared" si="13"/>
        <v>,ass0040_shindenzu_kanri</v>
      </c>
    </row>
    <row r="76" spans="1:47" s="22" customFormat="1" ht="30">
      <c r="A76" s="6"/>
      <c r="B76" s="14">
        <f t="shared" si="5"/>
        <v>63</v>
      </c>
      <c r="C76" s="25" t="s">
        <v>1605</v>
      </c>
      <c r="D76" s="25" t="s">
        <v>1606</v>
      </c>
      <c r="E76" s="16"/>
      <c r="F76" s="16" t="s">
        <v>183</v>
      </c>
      <c r="G76" s="16">
        <v>1</v>
      </c>
      <c r="H76" s="17" t="str">
        <f t="shared" si="6"/>
        <v>text</v>
      </c>
      <c r="I76" s="17">
        <f t="shared" si="7"/>
        <v>4</v>
      </c>
      <c r="J76" s="26"/>
      <c r="K76" s="27"/>
      <c r="L76" s="28"/>
      <c r="M76" s="29" t="s">
        <v>1527</v>
      </c>
      <c r="P76" s="6"/>
      <c r="Q76" s="6"/>
      <c r="R76" s="6"/>
      <c r="S76" s="6" t="str">
        <f t="shared" si="8"/>
        <v>,ass0040_yueki_pump_kanri</v>
      </c>
      <c r="T76" s="6" t="str">
        <f t="shared" si="9"/>
        <v>TEXT</v>
      </c>
      <c r="U76" s="6" t="str">
        <f t="shared" si="10"/>
        <v/>
      </c>
      <c r="V76" s="6" t="str">
        <f t="shared" si="0"/>
        <v/>
      </c>
      <c r="W76" s="6" t="str">
        <f t="shared" si="1"/>
        <v>-- 輸液ポンプの管理</v>
      </c>
      <c r="X76" s="6"/>
      <c r="AF76" s="46"/>
      <c r="AG76" s="46"/>
      <c r="AH76" s="46"/>
      <c r="AK76" s="22" t="str">
        <f t="shared" si="11"/>
        <v>,ass0040_yueki_pump_kanri</v>
      </c>
      <c r="AP76" s="22" t="str">
        <f t="shared" si="12"/>
        <v>,ass0040_yueki_pump_kanri</v>
      </c>
      <c r="AU76" s="22" t="str">
        <f t="shared" si="13"/>
        <v>,ass0040_yueki_pump_kanri</v>
      </c>
    </row>
    <row r="77" spans="1:47" s="22" customFormat="1" ht="30">
      <c r="A77" s="6"/>
      <c r="B77" s="14">
        <f t="shared" si="5"/>
        <v>64</v>
      </c>
      <c r="C77" s="15" t="s">
        <v>1607</v>
      </c>
      <c r="D77" s="15" t="s">
        <v>1608</v>
      </c>
      <c r="E77" s="17"/>
      <c r="F77" s="16" t="s">
        <v>183</v>
      </c>
      <c r="G77" s="17">
        <v>1</v>
      </c>
      <c r="H77" s="17" t="str">
        <f t="shared" si="6"/>
        <v>text</v>
      </c>
      <c r="I77" s="17">
        <f t="shared" si="7"/>
        <v>4</v>
      </c>
      <c r="J77" s="18"/>
      <c r="K77" s="21"/>
      <c r="L77" s="19"/>
      <c r="M77" s="20" t="s">
        <v>1527</v>
      </c>
      <c r="P77" s="6"/>
      <c r="Q77" s="6"/>
      <c r="R77" s="6"/>
      <c r="S77" s="6" t="str">
        <f t="shared" si="8"/>
        <v>,ass0040_domyaku_sokutei</v>
      </c>
      <c r="T77" s="6" t="str">
        <f t="shared" si="9"/>
        <v>TEXT</v>
      </c>
      <c r="U77" s="6" t="str">
        <f t="shared" si="10"/>
        <v/>
      </c>
      <c r="V77" s="6" t="str">
        <f t="shared" si="0"/>
        <v/>
      </c>
      <c r="W77" s="6" t="str">
        <f t="shared" si="1"/>
        <v>-- 動脈圧測定（動脈ライン）</v>
      </c>
      <c r="X77" s="6"/>
      <c r="AF77" s="46"/>
      <c r="AG77" s="46"/>
      <c r="AH77" s="46"/>
      <c r="AK77" s="22" t="str">
        <f t="shared" si="11"/>
        <v>,ass0040_domyaku_sokutei</v>
      </c>
      <c r="AP77" s="22" t="str">
        <f t="shared" si="12"/>
        <v>,ass0040_domyaku_sokutei</v>
      </c>
      <c r="AU77" s="22" t="str">
        <f t="shared" si="13"/>
        <v>,ass0040_domyaku_sokutei</v>
      </c>
    </row>
    <row r="78" spans="1:47" s="22" customFormat="1" ht="30">
      <c r="A78" s="6"/>
      <c r="B78" s="14">
        <f>ROW()-13</f>
        <v>65</v>
      </c>
      <c r="C78" s="25" t="s">
        <v>1532</v>
      </c>
      <c r="D78" s="25" t="s">
        <v>1609</v>
      </c>
      <c r="E78" s="16"/>
      <c r="F78" s="16" t="s">
        <v>183</v>
      </c>
      <c r="G78" s="16">
        <v>1</v>
      </c>
      <c r="H78" s="17" t="str">
        <f t="shared" si="6"/>
        <v>text</v>
      </c>
      <c r="I78" s="17">
        <f t="shared" si="7"/>
        <v>4</v>
      </c>
      <c r="J78" s="26"/>
      <c r="K78" s="27"/>
      <c r="L78" s="28"/>
      <c r="M78" s="29" t="s">
        <v>1527</v>
      </c>
      <c r="P78" s="6"/>
      <c r="Q78" s="6"/>
      <c r="R78" s="6"/>
      <c r="S78" s="6" t="str">
        <f t="shared" si="8"/>
        <v>,ass0040_syringe_pump_kanri</v>
      </c>
      <c r="T78" s="6" t="str">
        <f t="shared" si="9"/>
        <v>TEXT</v>
      </c>
      <c r="U78" s="6" t="str">
        <f t="shared" si="10"/>
        <v/>
      </c>
      <c r="V78" s="6" t="str">
        <f t="shared" si="0"/>
        <v/>
      </c>
      <c r="W78" s="6" t="str">
        <f t="shared" si="1"/>
        <v>-- シリンジポンプの管理</v>
      </c>
      <c r="X78" s="6"/>
      <c r="AF78" s="46"/>
      <c r="AG78" s="46"/>
      <c r="AH78" s="46"/>
      <c r="AK78" s="22" t="str">
        <f t="shared" si="11"/>
        <v>,ass0040_syringe_pump_kanri</v>
      </c>
      <c r="AP78" s="22" t="str">
        <f t="shared" si="12"/>
        <v>,ass0040_syringe_pump_kanri</v>
      </c>
      <c r="AU78" s="22" t="str">
        <f t="shared" si="13"/>
        <v>,ass0040_syringe_pump_kanri</v>
      </c>
    </row>
    <row r="79" spans="1:47" s="22" customFormat="1" ht="30">
      <c r="A79" s="6"/>
      <c r="B79" s="14">
        <f t="shared" si="5"/>
        <v>66</v>
      </c>
      <c r="C79" s="15" t="s">
        <v>1610</v>
      </c>
      <c r="D79" s="15" t="s">
        <v>1611</v>
      </c>
      <c r="E79" s="17"/>
      <c r="F79" s="16" t="s">
        <v>183</v>
      </c>
      <c r="G79" s="17">
        <v>1</v>
      </c>
      <c r="H79" s="17" t="str">
        <f t="shared" ref="H79:H154" si="19">IF(F79="フラグ","boolean",IF(F79="文字列","text",IF(F79="整数","integer",IF(F79="実数","numeric",""))))</f>
        <v>text</v>
      </c>
      <c r="I79" s="17">
        <f t="shared" ref="I79:I154" si="20">IF(H79="boolean",1,IF(H79="text",IF(G79&lt;=126,1+(G79*3),4+(G79*3)),IF(H79="integer",4,IF(H79="numeric",3+CEILING(G79/4*2,2),0))))</f>
        <v>4</v>
      </c>
      <c r="J79" s="18"/>
      <c r="K79" s="21"/>
      <c r="L79" s="19"/>
      <c r="M79" s="20" t="s">
        <v>1527</v>
      </c>
      <c r="P79" s="6"/>
      <c r="Q79" s="6"/>
      <c r="R79" s="6"/>
      <c r="S79" s="6" t="str">
        <f t="shared" si="8"/>
        <v>,ass0040_jomyaku_sokutei</v>
      </c>
      <c r="T79" s="6" t="str">
        <f t="shared" si="9"/>
        <v>TEXT</v>
      </c>
      <c r="U79" s="6" t="str">
        <f t="shared" si="10"/>
        <v/>
      </c>
      <c r="V79" s="6" t="str">
        <f t="shared" si="0"/>
        <v/>
      </c>
      <c r="W79" s="6" t="str">
        <f t="shared" si="1"/>
        <v>-- 中心静脈圧測定（中心静脈ライン）</v>
      </c>
      <c r="X79" s="6"/>
      <c r="AF79" s="46"/>
      <c r="AG79" s="46"/>
      <c r="AH79" s="46"/>
      <c r="AK79" s="22" t="str">
        <f t="shared" si="11"/>
        <v>,ass0040_jomyaku_sokutei</v>
      </c>
      <c r="AP79" s="22" t="str">
        <f t="shared" si="12"/>
        <v>,ass0040_jomyaku_sokutei</v>
      </c>
      <c r="AU79" s="22" t="str">
        <f t="shared" si="13"/>
        <v>,ass0040_jomyaku_sokutei</v>
      </c>
    </row>
    <row r="80" spans="1:47" s="22" customFormat="1" ht="30">
      <c r="A80" s="6"/>
      <c r="B80" s="14">
        <f>ROW()-13</f>
        <v>67</v>
      </c>
      <c r="C80" s="25" t="s">
        <v>1612</v>
      </c>
      <c r="D80" s="25" t="s">
        <v>1613</v>
      </c>
      <c r="E80" s="16"/>
      <c r="F80" s="16" t="s">
        <v>183</v>
      </c>
      <c r="G80" s="16">
        <v>1</v>
      </c>
      <c r="H80" s="17" t="str">
        <f t="shared" si="19"/>
        <v>text</v>
      </c>
      <c r="I80" s="17">
        <f t="shared" si="20"/>
        <v>4</v>
      </c>
      <c r="J80" s="26"/>
      <c r="K80" s="27"/>
      <c r="L80" s="28"/>
      <c r="M80" s="29" t="s">
        <v>1527</v>
      </c>
      <c r="P80" s="6"/>
      <c r="Q80" s="6"/>
      <c r="R80" s="6"/>
      <c r="S80" s="6" t="str">
        <f t="shared" si="8"/>
        <v>,ass0040_jinko_kokyuki_kanri</v>
      </c>
      <c r="T80" s="6" t="str">
        <f t="shared" si="9"/>
        <v>TEXT</v>
      </c>
      <c r="U80" s="6" t="str">
        <f t="shared" si="10"/>
        <v/>
      </c>
      <c r="V80" s="6" t="str">
        <f t="shared" si="0"/>
        <v/>
      </c>
      <c r="W80" s="6" t="str">
        <f t="shared" si="1"/>
        <v>-- 人工呼吸器の管理</v>
      </c>
      <c r="X80" s="6"/>
      <c r="AF80" s="46"/>
      <c r="AG80" s="46"/>
      <c r="AH80" s="46"/>
      <c r="AK80" s="22" t="str">
        <f t="shared" si="11"/>
        <v>,ass0040_jinko_kokyuki_kanri</v>
      </c>
      <c r="AP80" s="22" t="str">
        <f t="shared" si="12"/>
        <v>,ass0040_jinko_kokyuki_kanri</v>
      </c>
      <c r="AU80" s="22" t="str">
        <f t="shared" si="13"/>
        <v>,ass0040_jinko_kokyuki_kanri</v>
      </c>
    </row>
    <row r="81" spans="1:47" s="22" customFormat="1" ht="30">
      <c r="A81" s="6"/>
      <c r="B81" s="14">
        <f>ROW()-13</f>
        <v>68</v>
      </c>
      <c r="C81" s="25" t="s">
        <v>1534</v>
      </c>
      <c r="D81" s="25" t="s">
        <v>1614</v>
      </c>
      <c r="E81" s="16"/>
      <c r="F81" s="16" t="s">
        <v>183</v>
      </c>
      <c r="G81" s="16">
        <v>1</v>
      </c>
      <c r="H81" s="17" t="str">
        <f t="shared" si="19"/>
        <v>text</v>
      </c>
      <c r="I81" s="17">
        <f t="shared" si="20"/>
        <v>4</v>
      </c>
      <c r="J81" s="26"/>
      <c r="K81" s="27"/>
      <c r="L81" s="28"/>
      <c r="M81" s="29" t="s">
        <v>1527</v>
      </c>
      <c r="P81" s="6"/>
      <c r="Q81" s="6"/>
      <c r="R81" s="6"/>
      <c r="S81" s="6" t="str">
        <f t="shared" si="8"/>
        <v>,ass0040_blood_products_kanri</v>
      </c>
      <c r="T81" s="6" t="str">
        <f t="shared" si="9"/>
        <v>TEXT</v>
      </c>
      <c r="U81" s="6" t="str">
        <f t="shared" si="10"/>
        <v/>
      </c>
      <c r="V81" s="6" t="str">
        <f t="shared" si="0"/>
        <v/>
      </c>
      <c r="W81" s="6" t="str">
        <f t="shared" si="1"/>
        <v>-- 輸血や血液製剤の管理</v>
      </c>
      <c r="X81" s="6"/>
      <c r="AF81" s="46"/>
      <c r="AG81" s="46"/>
      <c r="AH81" s="46"/>
      <c r="AK81" s="22" t="str">
        <f t="shared" si="11"/>
        <v>,ass0040_blood_products_kanri</v>
      </c>
      <c r="AP81" s="22" t="str">
        <f t="shared" si="12"/>
        <v>,ass0040_blood_products_kanri</v>
      </c>
      <c r="AU81" s="22" t="str">
        <f t="shared" si="13"/>
        <v>,ass0040_blood_products_kanri</v>
      </c>
    </row>
    <row r="82" spans="1:47" s="22" customFormat="1" ht="30">
      <c r="A82" s="6"/>
      <c r="B82" s="14">
        <f>ROW()-13</f>
        <v>69</v>
      </c>
      <c r="C82" s="25" t="s">
        <v>2004</v>
      </c>
      <c r="D82" s="25" t="s">
        <v>1615</v>
      </c>
      <c r="E82" s="16"/>
      <c r="F82" s="16" t="s">
        <v>183</v>
      </c>
      <c r="G82" s="16">
        <v>1</v>
      </c>
      <c r="H82" s="17" t="str">
        <f t="shared" si="19"/>
        <v>text</v>
      </c>
      <c r="I82" s="17">
        <f t="shared" si="20"/>
        <v>4</v>
      </c>
      <c r="J82" s="26"/>
      <c r="K82" s="27"/>
      <c r="L82" s="28"/>
      <c r="M82" s="29" t="s">
        <v>1527</v>
      </c>
      <c r="P82" s="6"/>
      <c r="Q82" s="6"/>
      <c r="R82" s="6"/>
      <c r="S82" s="6" t="str">
        <f t="shared" ref="S82:S98" si="21">IF(B82&lt;&gt;1,","&amp;D82,D82)</f>
        <v>,ass0040_hai_domyaku_sokutei</v>
      </c>
      <c r="T82" s="6" t="str">
        <f t="shared" ref="T82:T98" si="22">UPPER(H82)</f>
        <v>TEXT</v>
      </c>
      <c r="U82" s="6" t="str">
        <f t="shared" ref="U82:U98" si="23">IF(K82&lt;&gt;"","default "&amp;IF(H82="text","'"&amp;K82&amp;"'",K82),"")</f>
        <v/>
      </c>
      <c r="V82" s="6" t="str">
        <f t="shared" ref="V82:V98" si="24">IF(L82="○","NOT NULL","")</f>
        <v/>
      </c>
      <c r="W82" s="6" t="str">
        <f t="shared" ref="W82:W98" si="25">"-- "&amp;C82</f>
        <v>-- 肺動脈圧測定（スワンガンツカテーテル）</v>
      </c>
      <c r="X82" s="6"/>
      <c r="AF82" s="46"/>
      <c r="AG82" s="46"/>
      <c r="AH82" s="46"/>
      <c r="AK82" s="22" t="str">
        <f t="shared" si="11"/>
        <v>,ass0040_hai_domyaku_sokutei</v>
      </c>
      <c r="AP82" s="22" t="str">
        <f t="shared" si="12"/>
        <v>,ass0040_hai_domyaku_sokutei</v>
      </c>
      <c r="AU82" s="22" t="str">
        <f t="shared" si="13"/>
        <v>,ass0040_hai_domyaku_sokutei</v>
      </c>
    </row>
    <row r="83" spans="1:47" s="22" customFormat="1">
      <c r="A83" s="6"/>
      <c r="B83" s="14">
        <f t="shared" si="5"/>
        <v>70</v>
      </c>
      <c r="C83" s="15" t="s">
        <v>1616</v>
      </c>
      <c r="D83" s="15" t="s">
        <v>1617</v>
      </c>
      <c r="E83" s="17"/>
      <c r="F83" s="16" t="s">
        <v>183</v>
      </c>
      <c r="G83" s="17">
        <v>1</v>
      </c>
      <c r="H83" s="17" t="str">
        <f t="shared" si="19"/>
        <v>text</v>
      </c>
      <c r="I83" s="17">
        <f t="shared" si="20"/>
        <v>4</v>
      </c>
      <c r="J83" s="18"/>
      <c r="K83" s="21"/>
      <c r="L83" s="19"/>
      <c r="M83" s="20" t="s">
        <v>1527</v>
      </c>
      <c r="P83" s="6"/>
      <c r="Q83" s="6"/>
      <c r="R83" s="6"/>
      <c r="S83" s="6" t="str">
        <f t="shared" si="21"/>
        <v>,ass0040_special_chiryo</v>
      </c>
      <c r="T83" s="6" t="str">
        <f t="shared" si="22"/>
        <v>TEXT</v>
      </c>
      <c r="U83" s="6" t="str">
        <f t="shared" si="23"/>
        <v/>
      </c>
      <c r="V83" s="6" t="str">
        <f t="shared" si="24"/>
        <v/>
      </c>
      <c r="W83" s="6" t="str">
        <f t="shared" si="25"/>
        <v>-- 特殊な治療法等</v>
      </c>
      <c r="X83" s="6"/>
      <c r="AF83" s="46"/>
      <c r="AG83" s="46"/>
      <c r="AH83" s="46"/>
      <c r="AK83" s="22" t="str">
        <f t="shared" si="11"/>
        <v>,ass0040_special_chiryo</v>
      </c>
      <c r="AP83" s="22" t="str">
        <f t="shared" si="12"/>
        <v>,ass0040_special_chiryo</v>
      </c>
      <c r="AU83" s="22" t="str">
        <f t="shared" si="13"/>
        <v>,ass0040_special_chiryo</v>
      </c>
    </row>
    <row r="84" spans="1:47" s="22" customFormat="1" ht="30">
      <c r="A84" s="6"/>
      <c r="B84" s="14">
        <f t="shared" si="5"/>
        <v>71</v>
      </c>
      <c r="C84" s="25" t="s">
        <v>1605</v>
      </c>
      <c r="D84" s="25" t="s">
        <v>1935</v>
      </c>
      <c r="E84" s="16"/>
      <c r="F84" s="16" t="s">
        <v>183</v>
      </c>
      <c r="G84" s="16">
        <v>1</v>
      </c>
      <c r="H84" s="17" t="str">
        <f t="shared" si="19"/>
        <v>text</v>
      </c>
      <c r="I84" s="17">
        <f t="shared" si="20"/>
        <v>4</v>
      </c>
      <c r="J84" s="26"/>
      <c r="K84" s="27"/>
      <c r="L84" s="28"/>
      <c r="M84" s="29" t="s">
        <v>1527</v>
      </c>
      <c r="P84" s="6"/>
      <c r="Q84" s="6"/>
      <c r="R84" s="6"/>
      <c r="S84" s="6" t="str">
        <f t="shared" si="21"/>
        <v>,ass0041_yueki_pump_kanri</v>
      </c>
      <c r="T84" s="6" t="str">
        <f t="shared" si="22"/>
        <v>TEXT</v>
      </c>
      <c r="U84" s="6" t="str">
        <f t="shared" si="23"/>
        <v/>
      </c>
      <c r="V84" s="6" t="str">
        <f t="shared" si="24"/>
        <v/>
      </c>
      <c r="W84" s="6" t="str">
        <f t="shared" si="25"/>
        <v>-- 輸液ポンプの管理</v>
      </c>
      <c r="X84" s="6"/>
      <c r="AF84" s="46"/>
      <c r="AG84" s="46" t="s">
        <v>2005</v>
      </c>
      <c r="AH84" s="55" t="s">
        <v>2005</v>
      </c>
      <c r="AK84" s="22" t="str">
        <f t="shared" si="11"/>
        <v>,ass0041_yueki_pump_kanri</v>
      </c>
      <c r="AP84" s="22" t="str">
        <f t="shared" si="12"/>
        <v>,Null</v>
      </c>
      <c r="AU84" s="22" t="str">
        <f t="shared" si="13"/>
        <v>,Null</v>
      </c>
    </row>
    <row r="85" spans="1:47" s="22" customFormat="1" ht="30">
      <c r="A85" s="6"/>
      <c r="B85" s="14">
        <f t="shared" si="5"/>
        <v>72</v>
      </c>
      <c r="C85" s="15" t="s">
        <v>1936</v>
      </c>
      <c r="D85" s="15" t="s">
        <v>1937</v>
      </c>
      <c r="E85" s="17"/>
      <c r="F85" s="16" t="s">
        <v>183</v>
      </c>
      <c r="G85" s="17">
        <v>1</v>
      </c>
      <c r="H85" s="17" t="str">
        <f t="shared" si="19"/>
        <v>text</v>
      </c>
      <c r="I85" s="17">
        <f t="shared" si="20"/>
        <v>4</v>
      </c>
      <c r="J85" s="18"/>
      <c r="K85" s="21"/>
      <c r="L85" s="19"/>
      <c r="M85" s="20" t="s">
        <v>1527</v>
      </c>
      <c r="P85" s="6"/>
      <c r="Q85" s="6"/>
      <c r="R85" s="6"/>
      <c r="S85" s="6" t="str">
        <f t="shared" si="21"/>
        <v>,ass0041_domyakuatsu_sokute</v>
      </c>
      <c r="T85" s="6" t="str">
        <f t="shared" si="22"/>
        <v>TEXT</v>
      </c>
      <c r="U85" s="6" t="str">
        <f t="shared" si="23"/>
        <v/>
      </c>
      <c r="V85" s="6" t="str">
        <f t="shared" si="24"/>
        <v/>
      </c>
      <c r="W85" s="6" t="str">
        <f t="shared" si="25"/>
        <v>-- 動脈圧測定</v>
      </c>
      <c r="X85" s="6"/>
      <c r="AF85" s="46"/>
      <c r="AG85" s="55" t="s">
        <v>2005</v>
      </c>
      <c r="AH85" s="55" t="s">
        <v>2005</v>
      </c>
      <c r="AK85" s="22" t="str">
        <f t="shared" si="11"/>
        <v>,ass0041_domyakuatsu_sokute</v>
      </c>
      <c r="AP85" s="22" t="str">
        <f t="shared" si="12"/>
        <v>,Null</v>
      </c>
      <c r="AU85" s="22" t="str">
        <f t="shared" si="13"/>
        <v>,Null</v>
      </c>
    </row>
    <row r="86" spans="1:47" s="22" customFormat="1" ht="30">
      <c r="A86" s="6"/>
      <c r="B86" s="14">
        <f>ROW()-13</f>
        <v>73</v>
      </c>
      <c r="C86" s="25" t="s">
        <v>1532</v>
      </c>
      <c r="D86" s="25" t="s">
        <v>1938</v>
      </c>
      <c r="E86" s="16"/>
      <c r="F86" s="16" t="s">
        <v>183</v>
      </c>
      <c r="G86" s="16">
        <v>1</v>
      </c>
      <c r="H86" s="17" t="str">
        <f t="shared" si="19"/>
        <v>text</v>
      </c>
      <c r="I86" s="17">
        <f t="shared" si="20"/>
        <v>4</v>
      </c>
      <c r="J86" s="26"/>
      <c r="K86" s="27"/>
      <c r="L86" s="28"/>
      <c r="M86" s="29" t="s">
        <v>1527</v>
      </c>
      <c r="P86" s="6"/>
      <c r="Q86" s="6"/>
      <c r="R86" s="6"/>
      <c r="S86" s="6" t="str">
        <f t="shared" si="21"/>
        <v>,ass0041_syringe_pump_kanri</v>
      </c>
      <c r="T86" s="6" t="str">
        <f t="shared" si="22"/>
        <v>TEXT</v>
      </c>
      <c r="U86" s="6" t="str">
        <f t="shared" si="23"/>
        <v/>
      </c>
      <c r="V86" s="6" t="str">
        <f t="shared" si="24"/>
        <v/>
      </c>
      <c r="W86" s="6" t="str">
        <f t="shared" si="25"/>
        <v>-- シリンジポンプの管理</v>
      </c>
      <c r="X86" s="6"/>
      <c r="AF86" s="46"/>
      <c r="AG86" s="55" t="s">
        <v>2005</v>
      </c>
      <c r="AH86" s="55" t="s">
        <v>2005</v>
      </c>
      <c r="AK86" s="22" t="str">
        <f t="shared" si="11"/>
        <v>,ass0041_syringe_pump_kanri</v>
      </c>
      <c r="AP86" s="22" t="str">
        <f t="shared" si="12"/>
        <v>,Null</v>
      </c>
      <c r="AU86" s="22" t="str">
        <f t="shared" si="13"/>
        <v>,Null</v>
      </c>
    </row>
    <row r="87" spans="1:47" s="22" customFormat="1" ht="30">
      <c r="A87" s="6"/>
      <c r="B87" s="14">
        <f t="shared" si="5"/>
        <v>74</v>
      </c>
      <c r="C87" s="15" t="s">
        <v>1610</v>
      </c>
      <c r="D87" s="15" t="s">
        <v>1939</v>
      </c>
      <c r="E87" s="17"/>
      <c r="F87" s="16" t="s">
        <v>183</v>
      </c>
      <c r="G87" s="17">
        <v>1</v>
      </c>
      <c r="H87" s="17" t="str">
        <f t="shared" si="19"/>
        <v>text</v>
      </c>
      <c r="I87" s="17">
        <f t="shared" si="20"/>
        <v>4</v>
      </c>
      <c r="J87" s="18"/>
      <c r="K87" s="21"/>
      <c r="L87" s="19"/>
      <c r="M87" s="20" t="s">
        <v>1527</v>
      </c>
      <c r="P87" s="6"/>
      <c r="Q87" s="6"/>
      <c r="R87" s="6"/>
      <c r="S87" s="6" t="str">
        <f t="shared" si="21"/>
        <v>,ass0041_jomyaku_sokutei</v>
      </c>
      <c r="T87" s="6" t="str">
        <f t="shared" si="22"/>
        <v>TEXT</v>
      </c>
      <c r="U87" s="6" t="str">
        <f t="shared" si="23"/>
        <v/>
      </c>
      <c r="V87" s="6" t="str">
        <f t="shared" si="24"/>
        <v/>
      </c>
      <c r="W87" s="6" t="str">
        <f t="shared" si="25"/>
        <v>-- 中心静脈圧測定（中心静脈ライン）</v>
      </c>
      <c r="X87" s="6"/>
      <c r="AF87" s="46"/>
      <c r="AG87" s="55" t="s">
        <v>2005</v>
      </c>
      <c r="AH87" s="55" t="s">
        <v>2005</v>
      </c>
      <c r="AK87" s="22" t="str">
        <f t="shared" si="11"/>
        <v>,ass0041_jomyaku_sokutei</v>
      </c>
      <c r="AP87" s="22" t="str">
        <f t="shared" si="12"/>
        <v>,Null</v>
      </c>
      <c r="AU87" s="22" t="str">
        <f t="shared" si="13"/>
        <v>,Null</v>
      </c>
    </row>
    <row r="88" spans="1:47" s="22" customFormat="1" ht="30">
      <c r="A88" s="6"/>
      <c r="B88" s="14">
        <f t="shared" si="5"/>
        <v>75</v>
      </c>
      <c r="C88" s="15" t="s">
        <v>1940</v>
      </c>
      <c r="D88" s="15" t="s">
        <v>1941</v>
      </c>
      <c r="E88" s="17"/>
      <c r="F88" s="16" t="s">
        <v>183</v>
      </c>
      <c r="G88" s="17">
        <v>1</v>
      </c>
      <c r="H88" s="17" t="str">
        <f t="shared" si="19"/>
        <v>text</v>
      </c>
      <c r="I88" s="17">
        <f t="shared" si="20"/>
        <v>4</v>
      </c>
      <c r="J88" s="18"/>
      <c r="K88" s="21"/>
      <c r="L88" s="19"/>
      <c r="M88" s="20" t="s">
        <v>1527</v>
      </c>
      <c r="P88" s="6"/>
      <c r="Q88" s="6"/>
      <c r="R88" s="6"/>
      <c r="S88" s="6" t="str">
        <f t="shared" si="21"/>
        <v>,ass0041_jinko_kokyuki_kanri</v>
      </c>
      <c r="T88" s="6" t="str">
        <f t="shared" si="22"/>
        <v>TEXT</v>
      </c>
      <c r="U88" s="6" t="str">
        <f t="shared" si="23"/>
        <v/>
      </c>
      <c r="V88" s="6" t="str">
        <f t="shared" si="24"/>
        <v/>
      </c>
      <c r="W88" s="6" t="str">
        <f t="shared" si="25"/>
        <v>-- 人工呼吸器の管理</v>
      </c>
      <c r="X88" s="6"/>
      <c r="AF88" s="46"/>
      <c r="AG88" s="55" t="s">
        <v>2005</v>
      </c>
      <c r="AH88" s="55" t="s">
        <v>2005</v>
      </c>
      <c r="AK88" s="22" t="str">
        <f t="shared" si="11"/>
        <v>,ass0041_jinko_kokyuki_kanri</v>
      </c>
      <c r="AP88" s="22" t="str">
        <f t="shared" si="12"/>
        <v>,Null</v>
      </c>
      <c r="AU88" s="22" t="str">
        <f t="shared" si="13"/>
        <v>,Null</v>
      </c>
    </row>
    <row r="89" spans="1:47" s="22" customFormat="1" ht="30">
      <c r="A89" s="6"/>
      <c r="B89" s="14">
        <f t="shared" si="5"/>
        <v>76</v>
      </c>
      <c r="C89" s="25" t="s">
        <v>1534</v>
      </c>
      <c r="D89" s="25" t="s">
        <v>1942</v>
      </c>
      <c r="E89" s="16"/>
      <c r="F89" s="16" t="s">
        <v>183</v>
      </c>
      <c r="G89" s="16">
        <v>1</v>
      </c>
      <c r="H89" s="17" t="str">
        <f t="shared" si="19"/>
        <v>text</v>
      </c>
      <c r="I89" s="17">
        <f t="shared" si="20"/>
        <v>4</v>
      </c>
      <c r="J89" s="26"/>
      <c r="K89" s="27"/>
      <c r="L89" s="28"/>
      <c r="M89" s="29" t="s">
        <v>1527</v>
      </c>
      <c r="P89" s="6"/>
      <c r="Q89" s="6"/>
      <c r="R89" s="6"/>
      <c r="S89" s="6" t="str">
        <f t="shared" si="21"/>
        <v>,ass0041_blood_products_kanri</v>
      </c>
      <c r="T89" s="6" t="str">
        <f t="shared" si="22"/>
        <v>TEXT</v>
      </c>
      <c r="U89" s="6" t="str">
        <f t="shared" si="23"/>
        <v/>
      </c>
      <c r="V89" s="6" t="str">
        <f t="shared" si="24"/>
        <v/>
      </c>
      <c r="W89" s="6" t="str">
        <f t="shared" si="25"/>
        <v>-- 輸血や血液製剤の管理</v>
      </c>
      <c r="X89" s="6"/>
      <c r="AF89" s="46"/>
      <c r="AG89" s="55" t="s">
        <v>2005</v>
      </c>
      <c r="AH89" s="55" t="s">
        <v>2005</v>
      </c>
      <c r="AK89" s="22" t="str">
        <f t="shared" si="11"/>
        <v>,ass0041_blood_products_kanri</v>
      </c>
      <c r="AP89" s="22" t="str">
        <f t="shared" si="12"/>
        <v>,Null</v>
      </c>
      <c r="AU89" s="22" t="str">
        <f t="shared" si="13"/>
        <v>,Null</v>
      </c>
    </row>
    <row r="90" spans="1:47" s="22" customFormat="1" ht="30">
      <c r="A90" s="6"/>
      <c r="B90" s="14">
        <f t="shared" si="5"/>
        <v>77</v>
      </c>
      <c r="C90" s="15" t="s">
        <v>1943</v>
      </c>
      <c r="D90" s="15" t="s">
        <v>1944</v>
      </c>
      <c r="E90" s="17"/>
      <c r="F90" s="16" t="s">
        <v>183</v>
      </c>
      <c r="G90" s="17">
        <v>1</v>
      </c>
      <c r="H90" s="17" t="str">
        <f t="shared" si="19"/>
        <v>text</v>
      </c>
      <c r="I90" s="17">
        <f t="shared" si="20"/>
        <v>4</v>
      </c>
      <c r="J90" s="18"/>
      <c r="K90" s="21"/>
      <c r="L90" s="19"/>
      <c r="M90" s="20" t="s">
        <v>1527</v>
      </c>
      <c r="P90" s="6"/>
      <c r="Q90" s="6"/>
      <c r="R90" s="6"/>
      <c r="S90" s="6" t="str">
        <f t="shared" si="21"/>
        <v>,ass0041_hai_domyaku_sokutei</v>
      </c>
      <c r="T90" s="6" t="str">
        <f t="shared" si="22"/>
        <v>TEXT</v>
      </c>
      <c r="U90" s="6" t="str">
        <f t="shared" si="23"/>
        <v/>
      </c>
      <c r="V90" s="6" t="str">
        <f t="shared" si="24"/>
        <v/>
      </c>
      <c r="W90" s="6" t="str">
        <f t="shared" si="25"/>
        <v>-- 肺動脈圧測定（スワンガンツカテーテル）</v>
      </c>
      <c r="X90" s="6"/>
      <c r="AF90" s="46"/>
      <c r="AG90" s="55" t="s">
        <v>2005</v>
      </c>
      <c r="AH90" s="55" t="s">
        <v>2005</v>
      </c>
      <c r="AK90" s="22" t="str">
        <f t="shared" si="11"/>
        <v>,ass0041_hai_domyaku_sokutei</v>
      </c>
      <c r="AP90" s="22" t="str">
        <f t="shared" si="12"/>
        <v>,Null</v>
      </c>
      <c r="AU90" s="22" t="str">
        <f t="shared" si="13"/>
        <v>,Null</v>
      </c>
    </row>
    <row r="91" spans="1:47" s="22" customFormat="1">
      <c r="A91" s="6"/>
      <c r="B91" s="14">
        <f>ROW()-13</f>
        <v>78</v>
      </c>
      <c r="C91" s="25" t="s">
        <v>1616</v>
      </c>
      <c r="D91" s="25" t="s">
        <v>1945</v>
      </c>
      <c r="E91" s="16"/>
      <c r="F91" s="16" t="s">
        <v>183</v>
      </c>
      <c r="G91" s="16">
        <v>1</v>
      </c>
      <c r="H91" s="17" t="str">
        <f t="shared" si="19"/>
        <v>text</v>
      </c>
      <c r="I91" s="17">
        <f t="shared" si="20"/>
        <v>4</v>
      </c>
      <c r="J91" s="26"/>
      <c r="K91" s="27"/>
      <c r="L91" s="28"/>
      <c r="M91" s="29" t="s">
        <v>1527</v>
      </c>
      <c r="P91" s="6"/>
      <c r="Q91" s="6"/>
      <c r="R91" s="6"/>
      <c r="S91" s="6" t="str">
        <f t="shared" si="21"/>
        <v>,ass0041_special_chiryo</v>
      </c>
      <c r="T91" s="6" t="str">
        <f t="shared" si="22"/>
        <v>TEXT</v>
      </c>
      <c r="U91" s="6" t="str">
        <f t="shared" si="23"/>
        <v/>
      </c>
      <c r="V91" s="6" t="str">
        <f t="shared" si="24"/>
        <v/>
      </c>
      <c r="W91" s="6" t="str">
        <f t="shared" si="25"/>
        <v>-- 特殊な治療法等</v>
      </c>
      <c r="X91" s="6"/>
      <c r="AF91" s="46"/>
      <c r="AG91" s="55" t="s">
        <v>2005</v>
      </c>
      <c r="AH91" s="55" t="s">
        <v>2005</v>
      </c>
      <c r="AK91" s="22" t="str">
        <f t="shared" si="11"/>
        <v>,ass0041_special_chiryo</v>
      </c>
      <c r="AP91" s="22" t="str">
        <f t="shared" si="12"/>
        <v>,Null</v>
      </c>
      <c r="AU91" s="22" t="str">
        <f t="shared" si="13"/>
        <v>,Null</v>
      </c>
    </row>
    <row r="92" spans="1:47" s="22" customFormat="1" ht="34.799999999999997">
      <c r="A92" s="6"/>
      <c r="B92" s="14">
        <f t="shared" si="5"/>
        <v>79</v>
      </c>
      <c r="C92" s="15" t="s">
        <v>1549</v>
      </c>
      <c r="D92" s="15" t="s">
        <v>1618</v>
      </c>
      <c r="E92" s="17"/>
      <c r="F92" s="16" t="s">
        <v>183</v>
      </c>
      <c r="G92" s="17">
        <v>1</v>
      </c>
      <c r="H92" s="17" t="str">
        <f t="shared" si="19"/>
        <v>text</v>
      </c>
      <c r="I92" s="17">
        <f t="shared" si="20"/>
        <v>4</v>
      </c>
      <c r="J92" s="18"/>
      <c r="K92" s="21"/>
      <c r="L92" s="19"/>
      <c r="M92" s="20" t="s">
        <v>1551</v>
      </c>
      <c r="P92" s="6"/>
      <c r="Q92" s="6"/>
      <c r="R92" s="6"/>
      <c r="S92" s="6" t="str">
        <f t="shared" si="21"/>
        <v>,ass0050_negaeri</v>
      </c>
      <c r="T92" s="6" t="str">
        <f t="shared" si="22"/>
        <v>TEXT</v>
      </c>
      <c r="U92" s="6" t="str">
        <f t="shared" si="23"/>
        <v/>
      </c>
      <c r="V92" s="6" t="str">
        <f t="shared" si="24"/>
        <v/>
      </c>
      <c r="W92" s="6" t="str">
        <f t="shared" si="25"/>
        <v>-- 寝返り</v>
      </c>
      <c r="X92" s="6"/>
      <c r="AF92" s="46"/>
      <c r="AG92" s="46"/>
      <c r="AH92" s="46"/>
      <c r="AK92" s="22" t="str">
        <f t="shared" si="11"/>
        <v>,ass0050_negaeri</v>
      </c>
      <c r="AP92" s="22" t="str">
        <f t="shared" si="12"/>
        <v>,ass0050_negaeri</v>
      </c>
      <c r="AU92" s="22" t="str">
        <f t="shared" si="13"/>
        <v>,ass0050_negaeri</v>
      </c>
    </row>
    <row r="93" spans="1:47" s="22" customFormat="1">
      <c r="A93" s="6"/>
      <c r="B93" s="14">
        <f t="shared" si="5"/>
        <v>80</v>
      </c>
      <c r="C93" s="25" t="s">
        <v>1552</v>
      </c>
      <c r="D93" s="25" t="s">
        <v>1619</v>
      </c>
      <c r="E93" s="16"/>
      <c r="F93" s="16" t="s">
        <v>183</v>
      </c>
      <c r="G93" s="16">
        <v>1</v>
      </c>
      <c r="H93" s="17" t="str">
        <f t="shared" si="19"/>
        <v>text</v>
      </c>
      <c r="I93" s="17">
        <f t="shared" si="20"/>
        <v>4</v>
      </c>
      <c r="J93" s="26"/>
      <c r="K93" s="27"/>
      <c r="L93" s="28"/>
      <c r="M93" s="29" t="s">
        <v>1554</v>
      </c>
      <c r="P93" s="6"/>
      <c r="Q93" s="6"/>
      <c r="R93" s="6"/>
      <c r="S93" s="6" t="str">
        <f t="shared" si="21"/>
        <v>,ass0050_ijo</v>
      </c>
      <c r="T93" s="6" t="str">
        <f t="shared" si="22"/>
        <v>TEXT</v>
      </c>
      <c r="U93" s="6" t="str">
        <f t="shared" si="23"/>
        <v/>
      </c>
      <c r="V93" s="6" t="str">
        <f t="shared" si="24"/>
        <v/>
      </c>
      <c r="W93" s="6" t="str">
        <f t="shared" si="25"/>
        <v>-- 移乗</v>
      </c>
      <c r="X93" s="6"/>
      <c r="AF93" s="46"/>
      <c r="AG93" s="46"/>
      <c r="AH93" s="46"/>
      <c r="AK93" s="22" t="str">
        <f t="shared" si="11"/>
        <v>,ass0050_ijo</v>
      </c>
      <c r="AP93" s="22" t="str">
        <f t="shared" si="12"/>
        <v>,ass0050_ijo</v>
      </c>
      <c r="AU93" s="22" t="str">
        <f t="shared" si="13"/>
        <v>,ass0050_ijo</v>
      </c>
    </row>
    <row r="94" spans="1:47" s="22" customFormat="1">
      <c r="A94" s="6"/>
      <c r="B94" s="14">
        <f t="shared" si="5"/>
        <v>81</v>
      </c>
      <c r="C94" s="15" t="s">
        <v>1555</v>
      </c>
      <c r="D94" s="15" t="s">
        <v>1620</v>
      </c>
      <c r="E94" s="17"/>
      <c r="F94" s="16" t="s">
        <v>183</v>
      </c>
      <c r="G94" s="17">
        <v>1</v>
      </c>
      <c r="H94" s="17" t="str">
        <f t="shared" si="19"/>
        <v>text</v>
      </c>
      <c r="I94" s="17">
        <f t="shared" si="20"/>
        <v>4</v>
      </c>
      <c r="J94" s="18"/>
      <c r="K94" s="21"/>
      <c r="L94" s="19"/>
      <c r="M94" s="20" t="s">
        <v>1557</v>
      </c>
      <c r="P94" s="6"/>
      <c r="Q94" s="6"/>
      <c r="R94" s="6"/>
      <c r="S94" s="6" t="str">
        <f t="shared" si="21"/>
        <v>,ass0050_koku_seiketsu</v>
      </c>
      <c r="T94" s="6" t="str">
        <f t="shared" si="22"/>
        <v>TEXT</v>
      </c>
      <c r="U94" s="6" t="str">
        <f t="shared" si="23"/>
        <v/>
      </c>
      <c r="V94" s="6" t="str">
        <f t="shared" si="24"/>
        <v/>
      </c>
      <c r="W94" s="6" t="str">
        <f t="shared" si="25"/>
        <v>-- 口腔清潔</v>
      </c>
      <c r="X94" s="6"/>
      <c r="AF94" s="46"/>
      <c r="AG94" s="46"/>
      <c r="AH94" s="46"/>
      <c r="AK94" s="22" t="str">
        <f t="shared" si="11"/>
        <v>,ass0050_koku_seiketsu</v>
      </c>
      <c r="AP94" s="22" t="str">
        <f t="shared" si="12"/>
        <v>,ass0050_koku_seiketsu</v>
      </c>
      <c r="AU94" s="22" t="str">
        <f t="shared" si="13"/>
        <v>,ass0050_koku_seiketsu</v>
      </c>
    </row>
    <row r="95" spans="1:47" s="22" customFormat="1">
      <c r="A95" s="6"/>
      <c r="B95" s="14">
        <f>ROW()-13</f>
        <v>82</v>
      </c>
      <c r="C95" s="25" t="s">
        <v>1558</v>
      </c>
      <c r="D95" s="25" t="s">
        <v>1621</v>
      </c>
      <c r="E95" s="16"/>
      <c r="F95" s="16" t="s">
        <v>183</v>
      </c>
      <c r="G95" s="16">
        <v>1</v>
      </c>
      <c r="H95" s="17" t="str">
        <f t="shared" si="19"/>
        <v>text</v>
      </c>
      <c r="I95" s="17">
        <f t="shared" si="20"/>
        <v>4</v>
      </c>
      <c r="J95" s="26"/>
      <c r="K95" s="27"/>
      <c r="L95" s="28"/>
      <c r="M95" s="29" t="s">
        <v>1554</v>
      </c>
      <c r="P95" s="6"/>
      <c r="Q95" s="6"/>
      <c r="R95" s="6"/>
      <c r="S95" s="6" t="str">
        <f t="shared" si="21"/>
        <v>,ass0050_shokuji_sesshu</v>
      </c>
      <c r="T95" s="6" t="str">
        <f t="shared" si="22"/>
        <v>TEXT</v>
      </c>
      <c r="U95" s="6" t="str">
        <f t="shared" si="23"/>
        <v/>
      </c>
      <c r="V95" s="6" t="str">
        <f t="shared" si="24"/>
        <v/>
      </c>
      <c r="W95" s="6" t="str">
        <f t="shared" si="25"/>
        <v>-- 食事摂取</v>
      </c>
      <c r="X95" s="6"/>
      <c r="AF95" s="46"/>
      <c r="AG95" s="46"/>
      <c r="AH95" s="46"/>
      <c r="AK95" s="22" t="str">
        <f t="shared" si="11"/>
        <v>,ass0050_shokuji_sesshu</v>
      </c>
      <c r="AP95" s="22" t="str">
        <f t="shared" si="12"/>
        <v>,ass0050_shokuji_sesshu</v>
      </c>
      <c r="AU95" s="22" t="str">
        <f t="shared" si="13"/>
        <v>,ass0050_shokuji_sesshu</v>
      </c>
    </row>
    <row r="96" spans="1:47" s="22" customFormat="1" ht="30">
      <c r="A96" s="6"/>
      <c r="B96" s="14">
        <f t="shared" si="5"/>
        <v>83</v>
      </c>
      <c r="C96" s="15" t="s">
        <v>1560</v>
      </c>
      <c r="D96" s="15" t="s">
        <v>1622</v>
      </c>
      <c r="E96" s="17"/>
      <c r="F96" s="16" t="s">
        <v>183</v>
      </c>
      <c r="G96" s="17">
        <v>1</v>
      </c>
      <c r="H96" s="17" t="str">
        <f t="shared" si="19"/>
        <v>text</v>
      </c>
      <c r="I96" s="17">
        <f t="shared" si="20"/>
        <v>4</v>
      </c>
      <c r="J96" s="18"/>
      <c r="K96" s="21"/>
      <c r="L96" s="19"/>
      <c r="M96" s="20" t="s">
        <v>1554</v>
      </c>
      <c r="P96" s="6"/>
      <c r="Q96" s="6"/>
      <c r="R96" s="6"/>
      <c r="S96" s="6" t="str">
        <f t="shared" si="21"/>
        <v>,ass0050_ifuku_chakudatsu</v>
      </c>
      <c r="T96" s="6" t="str">
        <f t="shared" si="22"/>
        <v>TEXT</v>
      </c>
      <c r="U96" s="6" t="str">
        <f t="shared" si="23"/>
        <v/>
      </c>
      <c r="V96" s="6" t="str">
        <f t="shared" si="24"/>
        <v/>
      </c>
      <c r="W96" s="6" t="str">
        <f t="shared" si="25"/>
        <v>-- 衣服の着脱</v>
      </c>
      <c r="X96" s="6"/>
      <c r="AF96" s="46"/>
      <c r="AG96" s="46"/>
      <c r="AH96" s="46"/>
      <c r="AK96" s="22" t="str">
        <f t="shared" si="11"/>
        <v>,ass0050_ifuku_chakudatsu</v>
      </c>
      <c r="AP96" s="22" t="str">
        <f t="shared" si="12"/>
        <v>,ass0050_ifuku_chakudatsu</v>
      </c>
      <c r="AU96" s="22" t="str">
        <f t="shared" si="13"/>
        <v>,ass0050_ifuku_chakudatsu</v>
      </c>
    </row>
    <row r="97" spans="1:47" s="22" customFormat="1">
      <c r="A97" s="6"/>
      <c r="B97" s="14">
        <f>ROW()-13</f>
        <v>84</v>
      </c>
      <c r="C97" s="25" t="s">
        <v>1562</v>
      </c>
      <c r="D97" s="25" t="s">
        <v>1623</v>
      </c>
      <c r="E97" s="16"/>
      <c r="F97" s="16" t="s">
        <v>183</v>
      </c>
      <c r="G97" s="16">
        <v>1</v>
      </c>
      <c r="H97" s="17" t="str">
        <f t="shared" si="19"/>
        <v>text</v>
      </c>
      <c r="I97" s="17">
        <f t="shared" si="20"/>
        <v>4</v>
      </c>
      <c r="J97" s="26"/>
      <c r="K97" s="27"/>
      <c r="L97" s="28"/>
      <c r="M97" s="29" t="s">
        <v>1564</v>
      </c>
      <c r="P97" s="6"/>
      <c r="Q97" s="6"/>
      <c r="R97" s="6"/>
      <c r="S97" s="6" t="str">
        <f t="shared" si="21"/>
        <v>,ass0050_shinryo_shiji</v>
      </c>
      <c r="T97" s="6" t="str">
        <f t="shared" si="22"/>
        <v>TEXT</v>
      </c>
      <c r="U97" s="6" t="str">
        <f t="shared" si="23"/>
        <v/>
      </c>
      <c r="V97" s="6" t="str">
        <f t="shared" si="24"/>
        <v/>
      </c>
      <c r="W97" s="6" t="str">
        <f t="shared" si="25"/>
        <v>-- 診療・療養上の指示が通じる</v>
      </c>
      <c r="X97" s="6"/>
      <c r="AF97" s="46"/>
      <c r="AG97" s="46"/>
      <c r="AH97" s="46"/>
      <c r="AK97" s="22" t="str">
        <f t="shared" si="11"/>
        <v>,ass0050_shinryo_shiji</v>
      </c>
      <c r="AP97" s="22" t="str">
        <f t="shared" si="12"/>
        <v>,ass0050_shinryo_shiji</v>
      </c>
      <c r="AU97" s="22" t="str">
        <f t="shared" si="13"/>
        <v>,ass0050_shinryo_shiji</v>
      </c>
    </row>
    <row r="98" spans="1:47" s="22" customFormat="1">
      <c r="A98" s="6"/>
      <c r="B98" s="14">
        <f>ROW()-13</f>
        <v>85</v>
      </c>
      <c r="C98" s="25" t="s">
        <v>1565</v>
      </c>
      <c r="D98" s="25" t="s">
        <v>1624</v>
      </c>
      <c r="E98" s="16"/>
      <c r="F98" s="16" t="s">
        <v>183</v>
      </c>
      <c r="G98" s="16">
        <v>1</v>
      </c>
      <c r="H98" s="17" t="str">
        <f t="shared" si="19"/>
        <v>text</v>
      </c>
      <c r="I98" s="17">
        <f t="shared" si="20"/>
        <v>4</v>
      </c>
      <c r="J98" s="26"/>
      <c r="K98" s="27"/>
      <c r="L98" s="28"/>
      <c r="M98" s="29" t="s">
        <v>1567</v>
      </c>
      <c r="P98" s="6"/>
      <c r="Q98" s="6"/>
      <c r="R98" s="6"/>
      <c r="S98" s="6" t="str">
        <f t="shared" si="21"/>
        <v>,ass0050_kiken_kodo</v>
      </c>
      <c r="T98" s="6" t="str">
        <f t="shared" si="22"/>
        <v>TEXT</v>
      </c>
      <c r="U98" s="6" t="str">
        <f t="shared" si="23"/>
        <v/>
      </c>
      <c r="V98" s="6" t="str">
        <f t="shared" si="24"/>
        <v/>
      </c>
      <c r="W98" s="6" t="str">
        <f t="shared" si="25"/>
        <v>-- 危険行動</v>
      </c>
      <c r="X98" s="6"/>
      <c r="AF98" s="46"/>
      <c r="AG98" s="46"/>
      <c r="AH98" s="46"/>
      <c r="AK98" s="22" t="str">
        <f t="shared" si="11"/>
        <v>,ass0050_kiken_kodo</v>
      </c>
      <c r="AP98" s="22" t="str">
        <f t="shared" si="12"/>
        <v>,ass0050_kiken_kodo</v>
      </c>
      <c r="AU98" s="22" t="str">
        <f t="shared" si="13"/>
        <v>,ass0050_kiken_kodo</v>
      </c>
    </row>
    <row r="99" spans="1:47" s="22" customFormat="1" ht="34.799999999999997">
      <c r="A99" s="6"/>
      <c r="B99" s="14">
        <f>ROW()-13</f>
        <v>86</v>
      </c>
      <c r="C99" s="25" t="s">
        <v>1549</v>
      </c>
      <c r="D99" s="25" t="s">
        <v>1625</v>
      </c>
      <c r="E99" s="16"/>
      <c r="F99" s="16" t="s">
        <v>183</v>
      </c>
      <c r="G99" s="16">
        <v>1</v>
      </c>
      <c r="H99" s="17" t="str">
        <f t="shared" si="19"/>
        <v>text</v>
      </c>
      <c r="I99" s="17">
        <f t="shared" si="20"/>
        <v>4</v>
      </c>
      <c r="J99" s="26"/>
      <c r="K99" s="27"/>
      <c r="L99" s="28"/>
      <c r="M99" s="29" t="s">
        <v>1551</v>
      </c>
      <c r="P99" s="6"/>
      <c r="Q99" s="6"/>
      <c r="R99" s="6"/>
      <c r="S99" s="6" t="str">
        <f t="shared" si="8"/>
        <v>,ass0051_negaeri</v>
      </c>
      <c r="T99" s="6" t="str">
        <f t="shared" si="9"/>
        <v>TEXT</v>
      </c>
      <c r="U99" s="6" t="str">
        <f t="shared" si="10"/>
        <v/>
      </c>
      <c r="V99" s="6" t="str">
        <f t="shared" si="0"/>
        <v/>
      </c>
      <c r="W99" s="6" t="str">
        <f t="shared" si="1"/>
        <v>-- 寝返り</v>
      </c>
      <c r="X99" s="6"/>
      <c r="AF99" s="46"/>
      <c r="AG99" s="46"/>
      <c r="AH99" s="46"/>
      <c r="AK99" s="22" t="str">
        <f t="shared" si="11"/>
        <v>,ass0051_negaeri</v>
      </c>
      <c r="AP99" s="22" t="str">
        <f t="shared" si="12"/>
        <v>,ass0051_negaeri</v>
      </c>
      <c r="AU99" s="22" t="str">
        <f t="shared" si="13"/>
        <v>,ass0051_negaeri</v>
      </c>
    </row>
    <row r="100" spans="1:47" s="22" customFormat="1">
      <c r="A100" s="6"/>
      <c r="B100" s="14">
        <f t="shared" si="5"/>
        <v>87</v>
      </c>
      <c r="C100" s="15" t="s">
        <v>1569</v>
      </c>
      <c r="D100" s="15" t="s">
        <v>1626</v>
      </c>
      <c r="E100" s="17"/>
      <c r="F100" s="16" t="s">
        <v>183</v>
      </c>
      <c r="G100" s="17">
        <v>1</v>
      </c>
      <c r="H100" s="17" t="str">
        <f t="shared" si="19"/>
        <v>text</v>
      </c>
      <c r="I100" s="17">
        <f t="shared" si="20"/>
        <v>4</v>
      </c>
      <c r="J100" s="18"/>
      <c r="K100" s="21"/>
      <c r="L100" s="19"/>
      <c r="M100" s="20" t="s">
        <v>1571</v>
      </c>
      <c r="P100" s="6"/>
      <c r="Q100" s="6"/>
      <c r="R100" s="6"/>
      <c r="S100" s="6" t="str">
        <f t="shared" si="8"/>
        <v>,ass0051_ijo_kanja</v>
      </c>
      <c r="T100" s="6" t="str">
        <f t="shared" si="9"/>
        <v>TEXT</v>
      </c>
      <c r="U100" s="6" t="str">
        <f t="shared" si="10"/>
        <v/>
      </c>
      <c r="V100" s="6" t="str">
        <f t="shared" si="0"/>
        <v/>
      </c>
      <c r="W100" s="6" t="str">
        <f t="shared" si="1"/>
        <v>-- 移乗（患者の状態）</v>
      </c>
      <c r="X100" s="6"/>
      <c r="AF100" s="46"/>
      <c r="AG100" s="46"/>
      <c r="AH100" s="46"/>
      <c r="AK100" s="22" t="str">
        <f t="shared" si="11"/>
        <v>,ass0051_ijo_kanja</v>
      </c>
      <c r="AP100" s="22" t="str">
        <f t="shared" si="12"/>
        <v>,ass0051_ijo_kanja</v>
      </c>
      <c r="AU100" s="22" t="str">
        <f t="shared" si="13"/>
        <v>,ass0051_ijo_kanja</v>
      </c>
    </row>
    <row r="101" spans="1:47" s="22" customFormat="1" ht="30">
      <c r="A101" s="6"/>
      <c r="B101" s="14">
        <f t="shared" si="5"/>
        <v>88</v>
      </c>
      <c r="C101" s="25" t="s">
        <v>1572</v>
      </c>
      <c r="D101" s="25" t="s">
        <v>1627</v>
      </c>
      <c r="E101" s="16"/>
      <c r="F101" s="16" t="s">
        <v>183</v>
      </c>
      <c r="G101" s="16">
        <v>1</v>
      </c>
      <c r="H101" s="17" t="str">
        <f t="shared" si="19"/>
        <v>text</v>
      </c>
      <c r="I101" s="17">
        <f t="shared" si="20"/>
        <v>4</v>
      </c>
      <c r="J101" s="26"/>
      <c r="K101" s="27"/>
      <c r="L101" s="28"/>
      <c r="M101" s="29" t="s">
        <v>1574</v>
      </c>
      <c r="P101" s="6"/>
      <c r="Q101" s="6"/>
      <c r="R101" s="6"/>
      <c r="S101" s="6" t="str">
        <f t="shared" si="8"/>
        <v>,ass0051_koku_seiketsu_kanja</v>
      </c>
      <c r="T101" s="6" t="str">
        <f t="shared" si="9"/>
        <v>TEXT</v>
      </c>
      <c r="U101" s="6" t="str">
        <f t="shared" si="10"/>
        <v/>
      </c>
      <c r="V101" s="6" t="str">
        <f t="shared" si="0"/>
        <v/>
      </c>
      <c r="W101" s="6" t="str">
        <f t="shared" si="1"/>
        <v>-- 口腔清潔（患者の状態）</v>
      </c>
      <c r="X101" s="6"/>
      <c r="AF101" s="46"/>
      <c r="AG101" s="46"/>
      <c r="AH101" s="46"/>
      <c r="AK101" s="22" t="str">
        <f t="shared" si="11"/>
        <v>,ass0051_koku_seiketsu_kanja</v>
      </c>
      <c r="AP101" s="22" t="str">
        <f t="shared" si="12"/>
        <v>,ass0051_koku_seiketsu_kanja</v>
      </c>
      <c r="AU101" s="22" t="str">
        <f t="shared" si="13"/>
        <v>,ass0051_koku_seiketsu_kanja</v>
      </c>
    </row>
    <row r="102" spans="1:47" s="22" customFormat="1" ht="30">
      <c r="A102" s="6"/>
      <c r="B102" s="14">
        <f t="shared" si="5"/>
        <v>89</v>
      </c>
      <c r="C102" s="15" t="s">
        <v>1575</v>
      </c>
      <c r="D102" s="15" t="s">
        <v>1628</v>
      </c>
      <c r="E102" s="17"/>
      <c r="F102" s="16" t="s">
        <v>183</v>
      </c>
      <c r="G102" s="17">
        <v>1</v>
      </c>
      <c r="H102" s="17" t="str">
        <f t="shared" si="19"/>
        <v>text</v>
      </c>
      <c r="I102" s="17">
        <f t="shared" si="20"/>
        <v>4</v>
      </c>
      <c r="J102" s="18"/>
      <c r="K102" s="21"/>
      <c r="L102" s="19"/>
      <c r="M102" s="20" t="s">
        <v>1571</v>
      </c>
      <c r="P102" s="6"/>
      <c r="Q102" s="6"/>
      <c r="R102" s="6"/>
      <c r="S102" s="6" t="str">
        <f t="shared" si="8"/>
        <v>,ass0051_shokuji_sesshu_kanja</v>
      </c>
      <c r="T102" s="6" t="str">
        <f t="shared" si="9"/>
        <v>TEXT</v>
      </c>
      <c r="U102" s="6" t="str">
        <f t="shared" si="10"/>
        <v/>
      </c>
      <c r="V102" s="6" t="str">
        <f t="shared" si="0"/>
        <v/>
      </c>
      <c r="W102" s="6" t="str">
        <f t="shared" si="1"/>
        <v>-- 食事摂取（患者の状態）</v>
      </c>
      <c r="X102" s="6"/>
      <c r="AF102" s="46"/>
      <c r="AG102" s="46"/>
      <c r="AH102" s="46"/>
      <c r="AK102" s="22" t="str">
        <f t="shared" si="11"/>
        <v>,ass0051_shokuji_sesshu_kanja</v>
      </c>
      <c r="AP102" s="22" t="str">
        <f t="shared" si="12"/>
        <v>,ass0051_shokuji_sesshu_kanja</v>
      </c>
      <c r="AU102" s="22" t="str">
        <f t="shared" si="13"/>
        <v>,ass0051_shokuji_sesshu_kanja</v>
      </c>
    </row>
    <row r="103" spans="1:47" s="22" customFormat="1" ht="30">
      <c r="A103" s="6"/>
      <c r="B103" s="14">
        <f>ROW()-13</f>
        <v>90</v>
      </c>
      <c r="C103" s="25" t="s">
        <v>1577</v>
      </c>
      <c r="D103" s="25" t="s">
        <v>1629</v>
      </c>
      <c r="E103" s="16"/>
      <c r="F103" s="16" t="s">
        <v>183</v>
      </c>
      <c r="G103" s="16">
        <v>1</v>
      </c>
      <c r="H103" s="17" t="str">
        <f t="shared" si="19"/>
        <v>text</v>
      </c>
      <c r="I103" s="17">
        <f t="shared" si="20"/>
        <v>4</v>
      </c>
      <c r="J103" s="26"/>
      <c r="K103" s="27"/>
      <c r="L103" s="28"/>
      <c r="M103" s="29" t="s">
        <v>1571</v>
      </c>
      <c r="P103" s="6"/>
      <c r="Q103" s="6"/>
      <c r="R103" s="6"/>
      <c r="S103" s="6" t="str">
        <f t="shared" si="8"/>
        <v>,ass0051_ifuku_chakudatsu_kanja</v>
      </c>
      <c r="T103" s="6" t="str">
        <f t="shared" si="9"/>
        <v>TEXT</v>
      </c>
      <c r="U103" s="6" t="str">
        <f t="shared" si="10"/>
        <v/>
      </c>
      <c r="V103" s="6" t="str">
        <f t="shared" si="0"/>
        <v/>
      </c>
      <c r="W103" s="6" t="str">
        <f t="shared" si="1"/>
        <v>-- 衣服の着脱（患者の状態）</v>
      </c>
      <c r="X103" s="6"/>
      <c r="AF103" s="46"/>
      <c r="AG103" s="46"/>
      <c r="AH103" s="46"/>
      <c r="AK103" s="22" t="str">
        <f t="shared" si="11"/>
        <v>,ass0051_ifuku_chakudatsu_kanja</v>
      </c>
      <c r="AP103" s="22" t="str">
        <f t="shared" si="12"/>
        <v>,ass0051_ifuku_chakudatsu_kanja</v>
      </c>
      <c r="AU103" s="22" t="str">
        <f t="shared" si="13"/>
        <v>,ass0051_ifuku_chakudatsu_kanja</v>
      </c>
    </row>
    <row r="104" spans="1:47" s="22" customFormat="1">
      <c r="A104" s="6"/>
      <c r="B104" s="14">
        <f t="shared" si="5"/>
        <v>91</v>
      </c>
      <c r="C104" s="15" t="s">
        <v>1562</v>
      </c>
      <c r="D104" s="15" t="s">
        <v>1630</v>
      </c>
      <c r="E104" s="17"/>
      <c r="F104" s="16" t="s">
        <v>183</v>
      </c>
      <c r="G104" s="17">
        <v>1</v>
      </c>
      <c r="H104" s="17" t="str">
        <f t="shared" si="19"/>
        <v>text</v>
      </c>
      <c r="I104" s="17">
        <f t="shared" si="20"/>
        <v>4</v>
      </c>
      <c r="J104" s="18"/>
      <c r="K104" s="21"/>
      <c r="L104" s="19"/>
      <c r="M104" s="20" t="s">
        <v>1564</v>
      </c>
      <c r="P104" s="6"/>
      <c r="Q104" s="6"/>
      <c r="R104" s="6"/>
      <c r="S104" s="6" t="str">
        <f t="shared" si="8"/>
        <v>,ass0051_shinryo_shiji</v>
      </c>
      <c r="T104" s="6" t="str">
        <f t="shared" si="9"/>
        <v>TEXT</v>
      </c>
      <c r="U104" s="6" t="str">
        <f t="shared" si="10"/>
        <v/>
      </c>
      <c r="V104" s="6" t="str">
        <f t="shared" si="0"/>
        <v/>
      </c>
      <c r="W104" s="6" t="str">
        <f t="shared" si="1"/>
        <v>-- 診療・療養上の指示が通じる</v>
      </c>
      <c r="X104" s="6"/>
      <c r="AF104" s="46"/>
      <c r="AG104" s="46"/>
      <c r="AH104" s="46"/>
      <c r="AK104" s="22" t="str">
        <f t="shared" si="11"/>
        <v>,ass0051_shinryo_shiji</v>
      </c>
      <c r="AP104" s="22" t="str">
        <f t="shared" si="12"/>
        <v>,ass0051_shinryo_shiji</v>
      </c>
      <c r="AU104" s="22" t="str">
        <f t="shared" si="13"/>
        <v>,ass0051_shinryo_shiji</v>
      </c>
    </row>
    <row r="105" spans="1:47" s="22" customFormat="1">
      <c r="A105" s="6"/>
      <c r="B105" s="14">
        <f t="shared" si="5"/>
        <v>92</v>
      </c>
      <c r="C105" s="15" t="s">
        <v>1565</v>
      </c>
      <c r="D105" s="15" t="s">
        <v>1631</v>
      </c>
      <c r="E105" s="17"/>
      <c r="F105" s="16" t="s">
        <v>183</v>
      </c>
      <c r="G105" s="17">
        <v>1</v>
      </c>
      <c r="H105" s="17" t="str">
        <f t="shared" si="19"/>
        <v>text</v>
      </c>
      <c r="I105" s="17">
        <f t="shared" si="20"/>
        <v>4</v>
      </c>
      <c r="J105" s="18"/>
      <c r="K105" s="21"/>
      <c r="L105" s="19"/>
      <c r="M105" s="20" t="s">
        <v>1567</v>
      </c>
      <c r="P105" s="6"/>
      <c r="Q105" s="6"/>
      <c r="R105" s="6"/>
      <c r="S105" s="6" t="str">
        <f t="shared" si="8"/>
        <v>,ass0051_kiken_kodo</v>
      </c>
      <c r="T105" s="6" t="str">
        <f t="shared" si="9"/>
        <v>TEXT</v>
      </c>
      <c r="U105" s="6" t="str">
        <f t="shared" si="10"/>
        <v/>
      </c>
      <c r="V105" s="6" t="str">
        <f t="shared" si="0"/>
        <v/>
      </c>
      <c r="W105" s="6" t="str">
        <f t="shared" si="1"/>
        <v>-- 危険行動</v>
      </c>
      <c r="X105" s="6"/>
      <c r="AF105" s="46"/>
      <c r="AG105" s="46"/>
      <c r="AH105" s="46"/>
      <c r="AK105" s="22" t="str">
        <f t="shared" si="11"/>
        <v>,ass0051_kiken_kodo</v>
      </c>
      <c r="AP105" s="22" t="str">
        <f t="shared" si="12"/>
        <v>,ass0051_kiken_kodo</v>
      </c>
      <c r="AU105" s="22" t="str">
        <f t="shared" si="13"/>
        <v>,ass0051_kiken_kodo</v>
      </c>
    </row>
    <row r="106" spans="1:47" s="22" customFormat="1">
      <c r="A106" s="6"/>
      <c r="B106" s="14">
        <f t="shared" si="5"/>
        <v>93</v>
      </c>
      <c r="C106" s="25" t="s">
        <v>1581</v>
      </c>
      <c r="D106" s="25" t="s">
        <v>1632</v>
      </c>
      <c r="E106" s="16"/>
      <c r="F106" s="16" t="s">
        <v>183</v>
      </c>
      <c r="G106" s="16">
        <v>1</v>
      </c>
      <c r="H106" s="17" t="str">
        <f t="shared" si="19"/>
        <v>text</v>
      </c>
      <c r="I106" s="17">
        <f t="shared" si="20"/>
        <v>4</v>
      </c>
      <c r="J106" s="26"/>
      <c r="K106" s="27"/>
      <c r="L106" s="28"/>
      <c r="M106" s="29" t="s">
        <v>1583</v>
      </c>
      <c r="P106" s="6"/>
      <c r="Q106" s="6"/>
      <c r="R106" s="6"/>
      <c r="S106" s="6" t="str">
        <f t="shared" ref="S106:S141" si="26">IF(B106&lt;&gt;1,","&amp;D106,D106)</f>
        <v>,ass0051_ijo_kaijo</v>
      </c>
      <c r="T106" s="6" t="str">
        <f t="shared" ref="T106:T141" si="27">UPPER(H106)</f>
        <v>TEXT</v>
      </c>
      <c r="U106" s="6" t="str">
        <f t="shared" ref="U106:U141" si="28">IF(K106&lt;&gt;"","default "&amp;IF(H106="text","'"&amp;K106&amp;"'",K106),"")</f>
        <v/>
      </c>
      <c r="V106" s="6" t="str">
        <f t="shared" ref="V106:V141" si="29">IF(L106="○","NOT NULL","")</f>
        <v/>
      </c>
      <c r="W106" s="6" t="str">
        <f t="shared" ref="W106:W141" si="30">"-- "&amp;C106</f>
        <v>-- 移乗（介助の状態）</v>
      </c>
      <c r="X106" s="6"/>
      <c r="AF106" s="46"/>
      <c r="AG106" s="46"/>
      <c r="AH106" s="46"/>
      <c r="AK106" s="22" t="str">
        <f t="shared" si="11"/>
        <v>,ass0051_ijo_kaijo</v>
      </c>
      <c r="AP106" s="22" t="str">
        <f t="shared" si="12"/>
        <v>,ass0051_ijo_kaijo</v>
      </c>
      <c r="AU106" s="22" t="str">
        <f t="shared" si="13"/>
        <v>,ass0051_ijo_kaijo</v>
      </c>
    </row>
    <row r="107" spans="1:47" s="22" customFormat="1" ht="30">
      <c r="A107" s="6"/>
      <c r="B107" s="14">
        <f t="shared" si="5"/>
        <v>94</v>
      </c>
      <c r="C107" s="15" t="s">
        <v>1584</v>
      </c>
      <c r="D107" s="15" t="s">
        <v>1633</v>
      </c>
      <c r="E107" s="17"/>
      <c r="F107" s="16" t="s">
        <v>183</v>
      </c>
      <c r="G107" s="17">
        <v>1</v>
      </c>
      <c r="H107" s="17" t="str">
        <f t="shared" si="19"/>
        <v>text</v>
      </c>
      <c r="I107" s="17">
        <f t="shared" si="20"/>
        <v>4</v>
      </c>
      <c r="J107" s="18"/>
      <c r="K107" s="21"/>
      <c r="L107" s="19"/>
      <c r="M107" s="20" t="s">
        <v>1583</v>
      </c>
      <c r="P107" s="6"/>
      <c r="Q107" s="6"/>
      <c r="R107" s="6"/>
      <c r="S107" s="6" t="str">
        <f t="shared" si="26"/>
        <v>,ass0051_koku_seiketsu_kaijo</v>
      </c>
      <c r="T107" s="6" t="str">
        <f t="shared" si="27"/>
        <v>TEXT</v>
      </c>
      <c r="U107" s="6" t="str">
        <f t="shared" si="28"/>
        <v/>
      </c>
      <c r="V107" s="6" t="str">
        <f t="shared" si="29"/>
        <v/>
      </c>
      <c r="W107" s="6" t="str">
        <f t="shared" si="30"/>
        <v>-- 口腔清潔（介助の状態）</v>
      </c>
      <c r="X107" s="6"/>
      <c r="AF107" s="46"/>
      <c r="AG107" s="46"/>
      <c r="AH107" s="46"/>
      <c r="AK107" s="22" t="str">
        <f t="shared" si="11"/>
        <v>,ass0051_koku_seiketsu_kaijo</v>
      </c>
      <c r="AP107" s="22" t="str">
        <f t="shared" si="12"/>
        <v>,ass0051_koku_seiketsu_kaijo</v>
      </c>
      <c r="AU107" s="22" t="str">
        <f t="shared" si="13"/>
        <v>,ass0051_koku_seiketsu_kaijo</v>
      </c>
    </row>
    <row r="108" spans="1:47" s="22" customFormat="1" ht="30">
      <c r="A108" s="6"/>
      <c r="B108" s="14">
        <f>ROW()-13</f>
        <v>95</v>
      </c>
      <c r="C108" s="25" t="s">
        <v>1586</v>
      </c>
      <c r="D108" s="25" t="s">
        <v>1634</v>
      </c>
      <c r="E108" s="16"/>
      <c r="F108" s="16" t="s">
        <v>183</v>
      </c>
      <c r="G108" s="16">
        <v>1</v>
      </c>
      <c r="H108" s="17" t="str">
        <f t="shared" si="19"/>
        <v>text</v>
      </c>
      <c r="I108" s="17">
        <f t="shared" si="20"/>
        <v>4</v>
      </c>
      <c r="J108" s="26"/>
      <c r="K108" s="27"/>
      <c r="L108" s="28"/>
      <c r="M108" s="29" t="s">
        <v>1583</v>
      </c>
      <c r="P108" s="6"/>
      <c r="Q108" s="6"/>
      <c r="R108" s="6"/>
      <c r="S108" s="6" t="str">
        <f t="shared" si="26"/>
        <v>,ass0051_shokuji_sesshu_kaijo</v>
      </c>
      <c r="T108" s="6" t="str">
        <f t="shared" si="27"/>
        <v>TEXT</v>
      </c>
      <c r="U108" s="6" t="str">
        <f t="shared" si="28"/>
        <v/>
      </c>
      <c r="V108" s="6" t="str">
        <f t="shared" si="29"/>
        <v/>
      </c>
      <c r="W108" s="6" t="str">
        <f t="shared" si="30"/>
        <v>-- 食事摂取（介助の状態）</v>
      </c>
      <c r="X108" s="6"/>
      <c r="AF108" s="46"/>
      <c r="AG108" s="46"/>
      <c r="AH108" s="46"/>
      <c r="AK108" s="22" t="str">
        <f t="shared" si="11"/>
        <v>,ass0051_shokuji_sesshu_kaijo</v>
      </c>
      <c r="AP108" s="22" t="str">
        <f t="shared" si="12"/>
        <v>,ass0051_shokuji_sesshu_kaijo</v>
      </c>
      <c r="AU108" s="22" t="str">
        <f t="shared" si="13"/>
        <v>,ass0051_shokuji_sesshu_kaijo</v>
      </c>
    </row>
    <row r="109" spans="1:47" s="22" customFormat="1" ht="30">
      <c r="A109" s="6"/>
      <c r="B109" s="14">
        <f t="shared" si="5"/>
        <v>96</v>
      </c>
      <c r="C109" s="15" t="s">
        <v>1588</v>
      </c>
      <c r="D109" s="15" t="s">
        <v>1635</v>
      </c>
      <c r="E109" s="17"/>
      <c r="F109" s="16" t="s">
        <v>183</v>
      </c>
      <c r="G109" s="17">
        <v>1</v>
      </c>
      <c r="H109" s="17" t="str">
        <f t="shared" si="19"/>
        <v>text</v>
      </c>
      <c r="I109" s="17">
        <f t="shared" si="20"/>
        <v>4</v>
      </c>
      <c r="J109" s="18"/>
      <c r="K109" s="21"/>
      <c r="L109" s="19"/>
      <c r="M109" s="20" t="s">
        <v>1583</v>
      </c>
      <c r="P109" s="6"/>
      <c r="Q109" s="6"/>
      <c r="R109" s="6"/>
      <c r="S109" s="6" t="str">
        <f t="shared" si="26"/>
        <v>,ass0051_ifuku_chakudatsu_kaijo</v>
      </c>
      <c r="T109" s="6" t="str">
        <f t="shared" si="27"/>
        <v>TEXT</v>
      </c>
      <c r="U109" s="6" t="str">
        <f t="shared" si="28"/>
        <v/>
      </c>
      <c r="V109" s="6" t="str">
        <f t="shared" si="29"/>
        <v/>
      </c>
      <c r="W109" s="6" t="str">
        <f t="shared" si="30"/>
        <v>-- 衣服の着脱（介助の状態）</v>
      </c>
      <c r="X109" s="6"/>
      <c r="AF109" s="46"/>
      <c r="AG109" s="46"/>
      <c r="AH109" s="46"/>
      <c r="AK109" s="22" t="str">
        <f t="shared" si="11"/>
        <v>,ass0051_ifuku_chakudatsu_kaijo</v>
      </c>
      <c r="AP109" s="22" t="str">
        <f t="shared" si="12"/>
        <v>,ass0051_ifuku_chakudatsu_kaijo</v>
      </c>
      <c r="AU109" s="22" t="str">
        <f t="shared" si="13"/>
        <v>,ass0051_ifuku_chakudatsu_kaijo</v>
      </c>
    </row>
    <row r="110" spans="1:47" s="22" customFormat="1" ht="156.6">
      <c r="A110" s="6"/>
      <c r="B110" s="14">
        <f t="shared" si="5"/>
        <v>97</v>
      </c>
      <c r="C110" s="25" t="s">
        <v>1523</v>
      </c>
      <c r="D110" s="25" t="s">
        <v>1636</v>
      </c>
      <c r="E110" s="16"/>
      <c r="F110" s="16" t="s">
        <v>183</v>
      </c>
      <c r="G110" s="16">
        <v>2</v>
      </c>
      <c r="H110" s="17" t="str">
        <f t="shared" si="19"/>
        <v>text</v>
      </c>
      <c r="I110" s="17">
        <f t="shared" si="20"/>
        <v>7</v>
      </c>
      <c r="J110" s="26"/>
      <c r="K110" s="27"/>
      <c r="L110" s="28"/>
      <c r="M110" s="29" t="s">
        <v>1966</v>
      </c>
      <c r="P110" s="6"/>
      <c r="Q110" s="6"/>
      <c r="R110" s="6"/>
      <c r="S110" s="6" t="str">
        <f t="shared" si="26"/>
        <v>,ass0060_sosho_shochi</v>
      </c>
      <c r="T110" s="6" t="str">
        <f t="shared" si="27"/>
        <v>TEXT</v>
      </c>
      <c r="U110" s="6" t="str">
        <f t="shared" si="28"/>
        <v/>
      </c>
      <c r="V110" s="6" t="str">
        <f t="shared" si="29"/>
        <v/>
      </c>
      <c r="W110" s="6" t="str">
        <f t="shared" si="30"/>
        <v>-- 創傷処置</v>
      </c>
      <c r="X110" s="6"/>
      <c r="AF110" s="46"/>
      <c r="AG110" s="46"/>
      <c r="AH110" s="46"/>
      <c r="AK110" s="22" t="str">
        <f t="shared" si="11"/>
        <v>,ass0060_sosho_shochi</v>
      </c>
      <c r="AP110" s="22" t="str">
        <f t="shared" si="12"/>
        <v>,ass0060_sosho_shochi</v>
      </c>
      <c r="AU110" s="22" t="str">
        <f t="shared" si="13"/>
        <v>,ass0060_sosho_shochi</v>
      </c>
    </row>
    <row r="111" spans="1:47" s="22" customFormat="1">
      <c r="A111" s="6"/>
      <c r="B111" s="14">
        <f t="shared" si="5"/>
        <v>98</v>
      </c>
      <c r="C111" s="15" t="s">
        <v>1637</v>
      </c>
      <c r="D111" s="15" t="s">
        <v>1638</v>
      </c>
      <c r="E111" s="17"/>
      <c r="F111" s="16" t="s">
        <v>183</v>
      </c>
      <c r="G111" s="17">
        <v>1</v>
      </c>
      <c r="H111" s="17" t="str">
        <f t="shared" si="19"/>
        <v>text</v>
      </c>
      <c r="I111" s="17">
        <f t="shared" si="20"/>
        <v>4</v>
      </c>
      <c r="J111" s="18"/>
      <c r="K111" s="21"/>
      <c r="L111" s="19"/>
      <c r="M111" s="20" t="s">
        <v>1527</v>
      </c>
      <c r="P111" s="6"/>
      <c r="Q111" s="6"/>
      <c r="R111" s="6"/>
      <c r="S111" s="6" t="str">
        <f t="shared" si="26"/>
        <v>,ass0060_sosei</v>
      </c>
      <c r="T111" s="6" t="str">
        <f t="shared" si="27"/>
        <v>TEXT</v>
      </c>
      <c r="U111" s="6" t="str">
        <f t="shared" si="28"/>
        <v/>
      </c>
      <c r="V111" s="6" t="str">
        <f t="shared" si="29"/>
        <v/>
      </c>
      <c r="W111" s="6" t="str">
        <f t="shared" si="30"/>
        <v>-- 蘇生術の施行</v>
      </c>
      <c r="X111" s="6"/>
      <c r="AF111" s="46"/>
      <c r="AG111" s="46"/>
      <c r="AH111" s="46"/>
      <c r="AK111" s="22" t="str">
        <f t="shared" si="11"/>
        <v>,ass0060_sosei</v>
      </c>
      <c r="AP111" s="22" t="str">
        <f t="shared" si="12"/>
        <v>,ass0060_sosei</v>
      </c>
      <c r="AU111" s="22" t="str">
        <f t="shared" si="13"/>
        <v>,ass0060_sosei</v>
      </c>
    </row>
    <row r="112" spans="1:47" s="22" customFormat="1">
      <c r="A112" s="6"/>
      <c r="B112" s="14">
        <f>ROW()-13</f>
        <v>99</v>
      </c>
      <c r="C112" s="25" t="s">
        <v>1525</v>
      </c>
      <c r="D112" s="25" t="s">
        <v>1639</v>
      </c>
      <c r="E112" s="16"/>
      <c r="F112" s="16" t="s">
        <v>183</v>
      </c>
      <c r="G112" s="16">
        <v>1</v>
      </c>
      <c r="H112" s="17" t="str">
        <f t="shared" si="19"/>
        <v>text</v>
      </c>
      <c r="I112" s="17">
        <f t="shared" si="20"/>
        <v>4</v>
      </c>
      <c r="J112" s="26"/>
      <c r="K112" s="27"/>
      <c r="L112" s="28"/>
      <c r="M112" s="29" t="s">
        <v>1527</v>
      </c>
      <c r="P112" s="6"/>
      <c r="Q112" s="6"/>
      <c r="R112" s="6"/>
      <c r="S112" s="6" t="str">
        <f t="shared" si="26"/>
        <v>,ass0060_kokyu_care</v>
      </c>
      <c r="T112" s="6" t="str">
        <f t="shared" si="27"/>
        <v>TEXT</v>
      </c>
      <c r="U112" s="6" t="str">
        <f t="shared" si="28"/>
        <v/>
      </c>
      <c r="V112" s="6" t="str">
        <f t="shared" si="29"/>
        <v/>
      </c>
      <c r="W112" s="6" t="str">
        <f t="shared" si="30"/>
        <v>-- 呼吸ケア</v>
      </c>
      <c r="X112" s="6"/>
      <c r="AF112" s="46"/>
      <c r="AG112" s="46"/>
      <c r="AH112" s="46"/>
      <c r="AK112" s="22" t="str">
        <f t="shared" si="11"/>
        <v>,ass0060_kokyu_care</v>
      </c>
      <c r="AP112" s="22" t="str">
        <f t="shared" si="12"/>
        <v>,ass0060_kokyu_care</v>
      </c>
      <c r="AU112" s="22" t="str">
        <f t="shared" si="13"/>
        <v>,ass0060_kokyu_care</v>
      </c>
    </row>
    <row r="113" spans="1:47" s="22" customFormat="1">
      <c r="A113" s="6"/>
      <c r="B113" s="14">
        <f t="shared" si="5"/>
        <v>100</v>
      </c>
      <c r="C113" s="15" t="s">
        <v>1528</v>
      </c>
      <c r="D113" s="15" t="s">
        <v>1640</v>
      </c>
      <c r="E113" s="17"/>
      <c r="F113" s="16" t="s">
        <v>183</v>
      </c>
      <c r="G113" s="17">
        <v>1</v>
      </c>
      <c r="H113" s="17" t="str">
        <f t="shared" si="19"/>
        <v>text</v>
      </c>
      <c r="I113" s="17">
        <f t="shared" si="20"/>
        <v>4</v>
      </c>
      <c r="J113" s="18"/>
      <c r="K113" s="21"/>
      <c r="L113" s="19"/>
      <c r="M113" s="20" t="s">
        <v>1527</v>
      </c>
      <c r="P113" s="6"/>
      <c r="Q113" s="6"/>
      <c r="R113" s="6"/>
      <c r="S113" s="6" t="str">
        <f t="shared" si="26"/>
        <v>,ass0060_tenteki_kanri</v>
      </c>
      <c r="T113" s="6" t="str">
        <f t="shared" si="27"/>
        <v>TEXT</v>
      </c>
      <c r="U113" s="6" t="str">
        <f t="shared" si="28"/>
        <v/>
      </c>
      <c r="V113" s="6" t="str">
        <f t="shared" si="29"/>
        <v/>
      </c>
      <c r="W113" s="6" t="str">
        <f t="shared" si="30"/>
        <v>-- 点滴ライン同時3本以上の管理</v>
      </c>
      <c r="X113" s="6"/>
      <c r="AF113" s="54"/>
      <c r="AG113" s="54"/>
      <c r="AH113" s="54"/>
      <c r="AK113" s="22" t="str">
        <f t="shared" si="11"/>
        <v>,ass0060_tenteki_kanri</v>
      </c>
      <c r="AP113" s="22" t="str">
        <f t="shared" si="12"/>
        <v>,ass0060_tenteki_kanri</v>
      </c>
      <c r="AU113" s="22" t="str">
        <f t="shared" si="13"/>
        <v>,ass0060_tenteki_kanri</v>
      </c>
    </row>
    <row r="114" spans="1:47" s="22" customFormat="1" ht="30">
      <c r="A114" s="6"/>
      <c r="B114" s="14">
        <f>ROW()-13</f>
        <v>101</v>
      </c>
      <c r="C114" s="25" t="s">
        <v>1530</v>
      </c>
      <c r="D114" s="25" t="s">
        <v>1641</v>
      </c>
      <c r="E114" s="16"/>
      <c r="F114" s="16" t="s">
        <v>183</v>
      </c>
      <c r="G114" s="16">
        <v>1</v>
      </c>
      <c r="H114" s="17" t="str">
        <f t="shared" si="19"/>
        <v>text</v>
      </c>
      <c r="I114" s="17">
        <f t="shared" si="20"/>
        <v>4</v>
      </c>
      <c r="J114" s="26"/>
      <c r="K114" s="27"/>
      <c r="L114" s="28"/>
      <c r="M114" s="29" t="s">
        <v>1527</v>
      </c>
      <c r="P114" s="6"/>
      <c r="Q114" s="6"/>
      <c r="R114" s="6"/>
      <c r="S114" s="6" t="str">
        <f t="shared" si="26"/>
        <v>,ass0060_shindenzu_kanri</v>
      </c>
      <c r="T114" s="6" t="str">
        <f t="shared" si="27"/>
        <v>TEXT</v>
      </c>
      <c r="U114" s="6" t="str">
        <f t="shared" si="28"/>
        <v/>
      </c>
      <c r="V114" s="6" t="str">
        <f t="shared" si="29"/>
        <v/>
      </c>
      <c r="W114" s="6" t="str">
        <f t="shared" si="30"/>
        <v>-- 心電図モニターの管理</v>
      </c>
      <c r="X114" s="6"/>
      <c r="AF114" s="54"/>
      <c r="AG114" s="54"/>
      <c r="AH114" s="54"/>
      <c r="AK114" s="22" t="str">
        <f t="shared" si="11"/>
        <v>,ass0060_shindenzu_kanri</v>
      </c>
      <c r="AP114" s="22" t="str">
        <f t="shared" si="12"/>
        <v>,ass0060_shindenzu_kanri</v>
      </c>
      <c r="AU114" s="22" t="str">
        <f t="shared" si="13"/>
        <v>,ass0060_shindenzu_kanri</v>
      </c>
    </row>
    <row r="115" spans="1:47" s="22" customFormat="1" ht="30">
      <c r="A115" s="6"/>
      <c r="B115" s="14">
        <f>ROW()-13</f>
        <v>102</v>
      </c>
      <c r="C115" s="25" t="s">
        <v>1605</v>
      </c>
      <c r="D115" s="25" t="s">
        <v>1642</v>
      </c>
      <c r="E115" s="16"/>
      <c r="F115" s="16" t="s">
        <v>183</v>
      </c>
      <c r="G115" s="16">
        <v>1</v>
      </c>
      <c r="H115" s="17" t="str">
        <f t="shared" si="19"/>
        <v>text</v>
      </c>
      <c r="I115" s="17">
        <f t="shared" si="20"/>
        <v>4</v>
      </c>
      <c r="J115" s="26"/>
      <c r="K115" s="27"/>
      <c r="L115" s="28"/>
      <c r="M115" s="29" t="s">
        <v>1527</v>
      </c>
      <c r="P115" s="6"/>
      <c r="Q115" s="6"/>
      <c r="R115" s="6"/>
      <c r="S115" s="6" t="str">
        <f t="shared" si="26"/>
        <v>,ass0060_yueki_pump_kanri</v>
      </c>
      <c r="T115" s="6" t="str">
        <f t="shared" si="27"/>
        <v>TEXT</v>
      </c>
      <c r="U115" s="6" t="str">
        <f t="shared" si="28"/>
        <v/>
      </c>
      <c r="V115" s="6" t="str">
        <f t="shared" si="29"/>
        <v/>
      </c>
      <c r="W115" s="6" t="str">
        <f t="shared" si="30"/>
        <v>-- 輸液ポンプの管理</v>
      </c>
      <c r="X115" s="6"/>
      <c r="AF115" s="54"/>
      <c r="AG115" s="54"/>
      <c r="AH115" s="54"/>
      <c r="AK115" s="22" t="str">
        <f t="shared" si="11"/>
        <v>,ass0060_yueki_pump_kanri</v>
      </c>
      <c r="AP115" s="22" t="str">
        <f t="shared" si="12"/>
        <v>,ass0060_yueki_pump_kanri</v>
      </c>
      <c r="AU115" s="22" t="str">
        <f t="shared" si="13"/>
        <v>,ass0060_yueki_pump_kanri</v>
      </c>
    </row>
    <row r="116" spans="1:47" s="22" customFormat="1" ht="30">
      <c r="A116" s="6"/>
      <c r="B116" s="14">
        <f t="shared" si="5"/>
        <v>103</v>
      </c>
      <c r="C116" s="25" t="s">
        <v>1607</v>
      </c>
      <c r="D116" s="25" t="s">
        <v>1643</v>
      </c>
      <c r="E116" s="16"/>
      <c r="F116" s="16" t="s">
        <v>183</v>
      </c>
      <c r="G116" s="16">
        <v>1</v>
      </c>
      <c r="H116" s="17" t="str">
        <f t="shared" si="19"/>
        <v>text</v>
      </c>
      <c r="I116" s="17">
        <f t="shared" si="20"/>
        <v>4</v>
      </c>
      <c r="J116" s="26"/>
      <c r="K116" s="27"/>
      <c r="L116" s="28"/>
      <c r="M116" s="29" t="s">
        <v>1527</v>
      </c>
      <c r="P116" s="6"/>
      <c r="Q116" s="6"/>
      <c r="R116" s="6"/>
      <c r="S116" s="6" t="str">
        <f t="shared" si="26"/>
        <v>,ass0060_domyaku_sokutei</v>
      </c>
      <c r="T116" s="6" t="str">
        <f t="shared" si="27"/>
        <v>TEXT</v>
      </c>
      <c r="U116" s="6" t="str">
        <f t="shared" si="28"/>
        <v/>
      </c>
      <c r="V116" s="6" t="str">
        <f t="shared" si="29"/>
        <v/>
      </c>
      <c r="W116" s="6" t="str">
        <f t="shared" si="30"/>
        <v>-- 動脈圧測定（動脈ライン）</v>
      </c>
      <c r="X116" s="6"/>
      <c r="AF116" s="54"/>
      <c r="AG116" s="54"/>
      <c r="AH116" s="54"/>
      <c r="AK116" s="22" t="str">
        <f t="shared" si="11"/>
        <v>,ass0060_domyaku_sokutei</v>
      </c>
      <c r="AP116" s="22" t="str">
        <f t="shared" si="12"/>
        <v>,ass0060_domyaku_sokutei</v>
      </c>
      <c r="AU116" s="22" t="str">
        <f t="shared" si="13"/>
        <v>,ass0060_domyaku_sokutei</v>
      </c>
    </row>
    <row r="117" spans="1:47" s="22" customFormat="1" ht="30">
      <c r="A117" s="6"/>
      <c r="B117" s="14">
        <f t="shared" si="5"/>
        <v>104</v>
      </c>
      <c r="C117" s="15" t="s">
        <v>1532</v>
      </c>
      <c r="D117" s="15" t="s">
        <v>1644</v>
      </c>
      <c r="E117" s="17"/>
      <c r="F117" s="16" t="s">
        <v>183</v>
      </c>
      <c r="G117" s="17">
        <v>1</v>
      </c>
      <c r="H117" s="17" t="str">
        <f t="shared" si="19"/>
        <v>text</v>
      </c>
      <c r="I117" s="17">
        <f t="shared" si="20"/>
        <v>4</v>
      </c>
      <c r="J117" s="18"/>
      <c r="K117" s="21"/>
      <c r="L117" s="19"/>
      <c r="M117" s="20" t="s">
        <v>1527</v>
      </c>
      <c r="P117" s="6"/>
      <c r="Q117" s="6"/>
      <c r="R117" s="6"/>
      <c r="S117" s="6" t="str">
        <f t="shared" si="26"/>
        <v>,ass0060_syringe_pump_kanri</v>
      </c>
      <c r="T117" s="6" t="str">
        <f t="shared" si="27"/>
        <v>TEXT</v>
      </c>
      <c r="U117" s="6" t="str">
        <f t="shared" si="28"/>
        <v/>
      </c>
      <c r="V117" s="6" t="str">
        <f t="shared" si="29"/>
        <v/>
      </c>
      <c r="W117" s="6" t="str">
        <f t="shared" si="30"/>
        <v>-- シリンジポンプの管理</v>
      </c>
      <c r="X117" s="6"/>
      <c r="AF117" s="54"/>
      <c r="AG117" s="54"/>
      <c r="AH117" s="54"/>
      <c r="AK117" s="22" t="str">
        <f t="shared" si="11"/>
        <v>,ass0060_syringe_pump_kanri</v>
      </c>
      <c r="AP117" s="22" t="str">
        <f t="shared" si="12"/>
        <v>,ass0060_syringe_pump_kanri</v>
      </c>
      <c r="AU117" s="22" t="str">
        <f t="shared" si="13"/>
        <v>,ass0060_syringe_pump_kanri</v>
      </c>
    </row>
    <row r="118" spans="1:47" s="22" customFormat="1" ht="30">
      <c r="A118" s="6"/>
      <c r="B118" s="14">
        <f>ROW()-13</f>
        <v>105</v>
      </c>
      <c r="C118" s="25" t="s">
        <v>1610</v>
      </c>
      <c r="D118" s="25" t="s">
        <v>1645</v>
      </c>
      <c r="E118" s="16"/>
      <c r="F118" s="16" t="s">
        <v>183</v>
      </c>
      <c r="G118" s="16">
        <v>1</v>
      </c>
      <c r="H118" s="17" t="str">
        <f t="shared" si="19"/>
        <v>text</v>
      </c>
      <c r="I118" s="17">
        <f t="shared" si="20"/>
        <v>4</v>
      </c>
      <c r="J118" s="26"/>
      <c r="K118" s="27"/>
      <c r="L118" s="28"/>
      <c r="M118" s="29" t="s">
        <v>1527</v>
      </c>
      <c r="P118" s="6"/>
      <c r="Q118" s="6"/>
      <c r="R118" s="6"/>
      <c r="S118" s="6" t="str">
        <f t="shared" si="26"/>
        <v>,ass0060_jomyaku_sokutei</v>
      </c>
      <c r="T118" s="6" t="str">
        <f t="shared" si="27"/>
        <v>TEXT</v>
      </c>
      <c r="U118" s="6" t="str">
        <f t="shared" si="28"/>
        <v/>
      </c>
      <c r="V118" s="6" t="str">
        <f t="shared" si="29"/>
        <v/>
      </c>
      <c r="W118" s="6" t="str">
        <f t="shared" si="30"/>
        <v>-- 中心静脈圧測定（中心静脈ライン）</v>
      </c>
      <c r="X118" s="6"/>
      <c r="AF118" s="54"/>
      <c r="AG118" s="54"/>
      <c r="AH118" s="54"/>
      <c r="AK118" s="22" t="str">
        <f t="shared" si="11"/>
        <v>,ass0060_jomyaku_sokutei</v>
      </c>
      <c r="AP118" s="22" t="str">
        <f t="shared" si="12"/>
        <v>,ass0060_jomyaku_sokutei</v>
      </c>
      <c r="AU118" s="22" t="str">
        <f t="shared" si="13"/>
        <v>,ass0060_jomyaku_sokutei</v>
      </c>
    </row>
    <row r="119" spans="1:47" s="22" customFormat="1" ht="30">
      <c r="A119" s="6"/>
      <c r="B119" s="14">
        <f t="shared" si="5"/>
        <v>106</v>
      </c>
      <c r="C119" s="15" t="s">
        <v>1612</v>
      </c>
      <c r="D119" s="15" t="s">
        <v>1646</v>
      </c>
      <c r="E119" s="17"/>
      <c r="F119" s="16" t="s">
        <v>183</v>
      </c>
      <c r="G119" s="17">
        <v>1</v>
      </c>
      <c r="H119" s="17" t="str">
        <f t="shared" si="19"/>
        <v>text</v>
      </c>
      <c r="I119" s="17">
        <f t="shared" si="20"/>
        <v>4</v>
      </c>
      <c r="J119" s="18"/>
      <c r="K119" s="21"/>
      <c r="L119" s="19"/>
      <c r="M119" s="20" t="s">
        <v>1527</v>
      </c>
      <c r="P119" s="6"/>
      <c r="Q119" s="6"/>
      <c r="R119" s="6"/>
      <c r="S119" s="6" t="str">
        <f t="shared" si="26"/>
        <v>,ass0060_jinko_kokyuki_kanri</v>
      </c>
      <c r="T119" s="6" t="str">
        <f t="shared" si="27"/>
        <v>TEXT</v>
      </c>
      <c r="U119" s="6" t="str">
        <f t="shared" si="28"/>
        <v/>
      </c>
      <c r="V119" s="6" t="str">
        <f t="shared" si="29"/>
        <v/>
      </c>
      <c r="W119" s="6" t="str">
        <f t="shared" si="30"/>
        <v>-- 人工呼吸器の管理</v>
      </c>
      <c r="X119" s="6"/>
      <c r="AF119" s="54"/>
      <c r="AG119" s="54"/>
      <c r="AH119" s="54"/>
      <c r="AK119" s="22" t="str">
        <f t="shared" si="11"/>
        <v>,ass0060_jinko_kokyuki_kanri</v>
      </c>
      <c r="AP119" s="22" t="str">
        <f t="shared" si="12"/>
        <v>,ass0060_jinko_kokyuki_kanri</v>
      </c>
      <c r="AU119" s="22" t="str">
        <f t="shared" si="13"/>
        <v>,ass0060_jinko_kokyuki_kanri</v>
      </c>
    </row>
    <row r="120" spans="1:47" s="22" customFormat="1" ht="30">
      <c r="A120" s="6"/>
      <c r="B120" s="14">
        <f t="shared" si="5"/>
        <v>107</v>
      </c>
      <c r="C120" s="25" t="s">
        <v>1534</v>
      </c>
      <c r="D120" s="25" t="s">
        <v>1647</v>
      </c>
      <c r="E120" s="16"/>
      <c r="F120" s="16" t="s">
        <v>183</v>
      </c>
      <c r="G120" s="16">
        <v>1</v>
      </c>
      <c r="H120" s="17" t="str">
        <f t="shared" si="19"/>
        <v>text</v>
      </c>
      <c r="I120" s="17">
        <f t="shared" si="20"/>
        <v>4</v>
      </c>
      <c r="J120" s="26"/>
      <c r="K120" s="27"/>
      <c r="L120" s="28"/>
      <c r="M120" s="29" t="s">
        <v>1527</v>
      </c>
      <c r="P120" s="6"/>
      <c r="Q120" s="6"/>
      <c r="R120" s="6"/>
      <c r="S120" s="6" t="str">
        <f t="shared" si="26"/>
        <v>,ass0060_blood_products_kanri</v>
      </c>
      <c r="T120" s="6" t="str">
        <f t="shared" si="27"/>
        <v>TEXT</v>
      </c>
      <c r="U120" s="6" t="str">
        <f t="shared" si="28"/>
        <v/>
      </c>
      <c r="V120" s="6" t="str">
        <f t="shared" si="29"/>
        <v/>
      </c>
      <c r="W120" s="6" t="str">
        <f t="shared" si="30"/>
        <v>-- 輸血や血液製剤の管理</v>
      </c>
      <c r="X120" s="6"/>
      <c r="AF120" s="54"/>
      <c r="AG120" s="54"/>
      <c r="AH120" s="54"/>
      <c r="AK120" s="22" t="str">
        <f t="shared" si="11"/>
        <v>,ass0060_blood_products_kanri</v>
      </c>
      <c r="AP120" s="22" t="str">
        <f t="shared" si="12"/>
        <v>,ass0060_blood_products_kanri</v>
      </c>
      <c r="AU120" s="22" t="str">
        <f t="shared" si="13"/>
        <v>,ass0060_blood_products_kanri</v>
      </c>
    </row>
    <row r="121" spans="1:47" s="22" customFormat="1" ht="30">
      <c r="A121" s="6"/>
      <c r="B121" s="14">
        <f t="shared" si="5"/>
        <v>108</v>
      </c>
      <c r="C121" s="15" t="s">
        <v>2004</v>
      </c>
      <c r="D121" s="15" t="s">
        <v>1648</v>
      </c>
      <c r="E121" s="17"/>
      <c r="F121" s="16" t="s">
        <v>183</v>
      </c>
      <c r="G121" s="17">
        <v>1</v>
      </c>
      <c r="H121" s="17" t="str">
        <f t="shared" si="19"/>
        <v>text</v>
      </c>
      <c r="I121" s="17">
        <f t="shared" si="20"/>
        <v>4</v>
      </c>
      <c r="J121" s="18"/>
      <c r="K121" s="21"/>
      <c r="L121" s="19"/>
      <c r="M121" s="20" t="s">
        <v>1527</v>
      </c>
      <c r="P121" s="6"/>
      <c r="Q121" s="6"/>
      <c r="R121" s="6"/>
      <c r="S121" s="6" t="str">
        <f t="shared" si="26"/>
        <v>,ass0060_hai_domyaku_sokutei</v>
      </c>
      <c r="T121" s="6" t="str">
        <f t="shared" si="27"/>
        <v>TEXT</v>
      </c>
      <c r="U121" s="6" t="str">
        <f t="shared" si="28"/>
        <v/>
      </c>
      <c r="V121" s="6" t="str">
        <f t="shared" si="29"/>
        <v/>
      </c>
      <c r="W121" s="6" t="str">
        <f t="shared" si="30"/>
        <v>-- 肺動脈圧測定（スワンガンツカテーテル）</v>
      </c>
      <c r="X121" s="6"/>
      <c r="AF121" s="54"/>
      <c r="AG121" s="54"/>
      <c r="AH121" s="54"/>
      <c r="AK121" s="22" t="str">
        <f t="shared" si="11"/>
        <v>,ass0060_hai_domyaku_sokutei</v>
      </c>
      <c r="AP121" s="22" t="str">
        <f t="shared" si="12"/>
        <v>,ass0060_hai_domyaku_sokutei</v>
      </c>
      <c r="AU121" s="22" t="str">
        <f t="shared" si="13"/>
        <v>,ass0060_hai_domyaku_sokutei</v>
      </c>
    </row>
    <row r="122" spans="1:47" s="22" customFormat="1">
      <c r="A122" s="6"/>
      <c r="B122" s="14">
        <f>ROW()-13</f>
        <v>109</v>
      </c>
      <c r="C122" s="25" t="s">
        <v>1616</v>
      </c>
      <c r="D122" s="25" t="s">
        <v>1649</v>
      </c>
      <c r="E122" s="16"/>
      <c r="F122" s="16" t="s">
        <v>183</v>
      </c>
      <c r="G122" s="16">
        <v>1</v>
      </c>
      <c r="H122" s="17" t="str">
        <f t="shared" si="19"/>
        <v>text</v>
      </c>
      <c r="I122" s="17">
        <f t="shared" si="20"/>
        <v>4</v>
      </c>
      <c r="J122" s="26"/>
      <c r="K122" s="27"/>
      <c r="L122" s="28"/>
      <c r="M122" s="29" t="s">
        <v>1527</v>
      </c>
      <c r="P122" s="6"/>
      <c r="Q122" s="6"/>
      <c r="R122" s="6"/>
      <c r="S122" s="6" t="str">
        <f t="shared" si="26"/>
        <v>,ass0060_special_chiryo</v>
      </c>
      <c r="T122" s="6" t="str">
        <f t="shared" si="27"/>
        <v>TEXT</v>
      </c>
      <c r="U122" s="6" t="str">
        <f t="shared" si="28"/>
        <v/>
      </c>
      <c r="V122" s="6" t="str">
        <f t="shared" si="29"/>
        <v/>
      </c>
      <c r="W122" s="6" t="str">
        <f t="shared" si="30"/>
        <v>-- 特殊な治療法等</v>
      </c>
      <c r="X122" s="6"/>
      <c r="AF122" s="54"/>
      <c r="AG122" s="54"/>
      <c r="AH122" s="54"/>
      <c r="AK122" s="22" t="str">
        <f t="shared" si="11"/>
        <v>,ass0060_special_chiryo</v>
      </c>
      <c r="AP122" s="22" t="str">
        <f t="shared" si="12"/>
        <v>,ass0060_special_chiryo</v>
      </c>
      <c r="AU122" s="22" t="str">
        <f t="shared" si="13"/>
        <v>,ass0060_special_chiryo</v>
      </c>
    </row>
    <row r="123" spans="1:47" s="22" customFormat="1" ht="156.6">
      <c r="A123" s="6"/>
      <c r="B123" s="14">
        <f t="shared" si="5"/>
        <v>110</v>
      </c>
      <c r="C123" s="15" t="s">
        <v>1523</v>
      </c>
      <c r="D123" s="15" t="s">
        <v>1946</v>
      </c>
      <c r="E123" s="17"/>
      <c r="F123" s="16" t="s">
        <v>183</v>
      </c>
      <c r="G123" s="17">
        <v>2</v>
      </c>
      <c r="H123" s="17" t="str">
        <f t="shared" si="19"/>
        <v>text</v>
      </c>
      <c r="I123" s="17">
        <f t="shared" si="20"/>
        <v>7</v>
      </c>
      <c r="J123" s="18"/>
      <c r="K123" s="21"/>
      <c r="L123" s="19"/>
      <c r="M123" s="20" t="s">
        <v>1961</v>
      </c>
      <c r="P123" s="6"/>
      <c r="Q123" s="6"/>
      <c r="R123" s="6"/>
      <c r="S123" s="6" t="str">
        <f t="shared" si="26"/>
        <v>,ass0061_sosho_shochi</v>
      </c>
      <c r="T123" s="6" t="str">
        <f t="shared" si="27"/>
        <v>TEXT</v>
      </c>
      <c r="U123" s="6" t="str">
        <f t="shared" si="28"/>
        <v/>
      </c>
      <c r="V123" s="6" t="str">
        <f t="shared" si="29"/>
        <v/>
      </c>
      <c r="W123" s="6" t="str">
        <f t="shared" si="30"/>
        <v>-- 創傷処置</v>
      </c>
      <c r="X123" s="6"/>
      <c r="AF123" s="54"/>
      <c r="AG123" s="54" t="s">
        <v>2005</v>
      </c>
      <c r="AH123" s="55" t="s">
        <v>2005</v>
      </c>
      <c r="AK123" s="22" t="str">
        <f t="shared" si="11"/>
        <v>,ass0061_sosho_shochi</v>
      </c>
      <c r="AP123" s="22" t="str">
        <f t="shared" si="12"/>
        <v>,Null</v>
      </c>
      <c r="AU123" s="22" t="str">
        <f t="shared" si="13"/>
        <v>,Null</v>
      </c>
    </row>
    <row r="124" spans="1:47" s="22" customFormat="1">
      <c r="A124" s="6"/>
      <c r="B124" s="14">
        <f>ROW()-13</f>
        <v>111</v>
      </c>
      <c r="C124" s="25" t="s">
        <v>1637</v>
      </c>
      <c r="D124" s="25" t="s">
        <v>1947</v>
      </c>
      <c r="E124" s="16"/>
      <c r="F124" s="16" t="s">
        <v>183</v>
      </c>
      <c r="G124" s="16">
        <v>1</v>
      </c>
      <c r="H124" s="17" t="str">
        <f t="shared" si="19"/>
        <v>text</v>
      </c>
      <c r="I124" s="17">
        <f t="shared" si="20"/>
        <v>4</v>
      </c>
      <c r="J124" s="26"/>
      <c r="K124" s="27"/>
      <c r="L124" s="28"/>
      <c r="M124" s="29" t="s">
        <v>1527</v>
      </c>
      <c r="P124" s="6"/>
      <c r="Q124" s="6"/>
      <c r="R124" s="6"/>
      <c r="S124" s="6" t="str">
        <f t="shared" si="26"/>
        <v>,ass0061_sosei</v>
      </c>
      <c r="T124" s="6" t="str">
        <f t="shared" si="27"/>
        <v>TEXT</v>
      </c>
      <c r="U124" s="6" t="str">
        <f t="shared" si="28"/>
        <v/>
      </c>
      <c r="V124" s="6" t="str">
        <f t="shared" si="29"/>
        <v/>
      </c>
      <c r="W124" s="6" t="str">
        <f t="shared" si="30"/>
        <v>-- 蘇生術の施行</v>
      </c>
      <c r="X124" s="6"/>
      <c r="AF124" s="54"/>
      <c r="AG124" s="55" t="s">
        <v>2005</v>
      </c>
      <c r="AH124" s="55" t="s">
        <v>2005</v>
      </c>
      <c r="AK124" s="22" t="str">
        <f t="shared" si="11"/>
        <v>,ass0061_sosei</v>
      </c>
      <c r="AP124" s="22" t="str">
        <f t="shared" si="12"/>
        <v>,Null</v>
      </c>
      <c r="AU124" s="22" t="str">
        <f t="shared" si="13"/>
        <v>,Null</v>
      </c>
    </row>
    <row r="125" spans="1:47" s="22" customFormat="1" ht="45">
      <c r="A125" s="6"/>
      <c r="B125" s="14">
        <f>ROW()-13</f>
        <v>112</v>
      </c>
      <c r="C125" s="25" t="s">
        <v>1948</v>
      </c>
      <c r="D125" s="25" t="s">
        <v>1949</v>
      </c>
      <c r="E125" s="16"/>
      <c r="F125" s="16" t="s">
        <v>183</v>
      </c>
      <c r="G125" s="16">
        <v>1</v>
      </c>
      <c r="H125" s="17" t="str">
        <f t="shared" si="19"/>
        <v>text</v>
      </c>
      <c r="I125" s="17">
        <f t="shared" si="20"/>
        <v>4</v>
      </c>
      <c r="J125" s="26"/>
      <c r="K125" s="27"/>
      <c r="L125" s="28"/>
      <c r="M125" s="29" t="s">
        <v>1527</v>
      </c>
      <c r="P125" s="6"/>
      <c r="Q125" s="6"/>
      <c r="R125" s="6"/>
      <c r="S125" s="6" t="str">
        <f t="shared" si="26"/>
        <v>,ass0061_kokyu_care_respirator_trim</v>
      </c>
      <c r="T125" s="6" t="str">
        <f t="shared" si="27"/>
        <v>TEXT</v>
      </c>
      <c r="U125" s="6" t="str">
        <f t="shared" si="28"/>
        <v/>
      </c>
      <c r="V125" s="6" t="str">
        <f t="shared" si="29"/>
        <v/>
      </c>
      <c r="W125" s="6" t="str">
        <f t="shared" si="30"/>
        <v>-- 呼吸ケア（喀痰吸引のみの場合及び人工呼吸器の装着の場合を除く）</v>
      </c>
      <c r="X125" s="6"/>
      <c r="AF125" s="54"/>
      <c r="AG125" s="55" t="s">
        <v>2005</v>
      </c>
      <c r="AH125" s="55" t="s">
        <v>2005</v>
      </c>
      <c r="AK125" s="22" t="str">
        <f t="shared" si="11"/>
        <v>,ass0061_kokyu_care_respirator_trim</v>
      </c>
      <c r="AP125" s="22" t="str">
        <f t="shared" si="12"/>
        <v>,Null</v>
      </c>
      <c r="AU125" s="22" t="str">
        <f t="shared" si="13"/>
        <v>,Null</v>
      </c>
    </row>
    <row r="126" spans="1:47" s="22" customFormat="1">
      <c r="A126" s="6"/>
      <c r="B126" s="14">
        <f t="shared" si="5"/>
        <v>113</v>
      </c>
      <c r="C126" s="15" t="s">
        <v>1950</v>
      </c>
      <c r="D126" s="15" t="s">
        <v>1951</v>
      </c>
      <c r="E126" s="17"/>
      <c r="F126" s="16" t="s">
        <v>183</v>
      </c>
      <c r="G126" s="17">
        <v>1</v>
      </c>
      <c r="H126" s="17" t="str">
        <f t="shared" ref="H126:H138" si="31">IF(F126="フラグ","boolean",IF(F126="文字列","text",IF(F126="整数","integer",IF(F126="実数","numeric",""))))</f>
        <v>text</v>
      </c>
      <c r="I126" s="17">
        <f t="shared" ref="I126:I138" si="32">IF(H126="boolean",1,IF(H126="text",IF(G126&lt;=126,1+(G126*3),4+(G126*3)),IF(H126="integer",4,IF(H126="numeric",3+CEILING(G126/4*2,2),0))))</f>
        <v>4</v>
      </c>
      <c r="J126" s="18"/>
      <c r="K126" s="21"/>
      <c r="L126" s="19"/>
      <c r="M126" s="20" t="s">
        <v>1527</v>
      </c>
      <c r="P126" s="6"/>
      <c r="Q126" s="6"/>
      <c r="R126" s="6"/>
      <c r="S126" s="6" t="str">
        <f t="shared" ref="S126:S138" si="33">IF(B126&lt;&gt;1,","&amp;D126,D126)</f>
        <v>,ass0061_tenteki_kanri</v>
      </c>
      <c r="T126" s="6" t="str">
        <f t="shared" ref="T126:T138" si="34">UPPER(H126)</f>
        <v>TEXT</v>
      </c>
      <c r="U126" s="6" t="str">
        <f t="shared" ref="U126:U138" si="35">IF(K126&lt;&gt;"","default "&amp;IF(H126="text","'"&amp;K126&amp;"'",K126),"")</f>
        <v/>
      </c>
      <c r="V126" s="6" t="str">
        <f t="shared" ref="V126:V138" si="36">IF(L126="○","NOT NULL","")</f>
        <v/>
      </c>
      <c r="W126" s="6" t="str">
        <f t="shared" ref="W126:W138" si="37">"-- "&amp;C126</f>
        <v>-- 点滴ライン同時３本以上の管理</v>
      </c>
      <c r="X126" s="6"/>
      <c r="AF126" s="54"/>
      <c r="AG126" s="55" t="s">
        <v>2005</v>
      </c>
      <c r="AH126" s="55" t="s">
        <v>2005</v>
      </c>
      <c r="AK126" s="22" t="str">
        <f t="shared" si="11"/>
        <v>,ass0061_tenteki_kanri</v>
      </c>
      <c r="AP126" s="22" t="str">
        <f t="shared" si="12"/>
        <v>,Null</v>
      </c>
      <c r="AU126" s="22" t="str">
        <f t="shared" si="13"/>
        <v>,Null</v>
      </c>
    </row>
    <row r="127" spans="1:47" s="22" customFormat="1" ht="30">
      <c r="A127" s="6"/>
      <c r="B127" s="14">
        <f>ROW()-13</f>
        <v>114</v>
      </c>
      <c r="C127" s="25" t="s">
        <v>1530</v>
      </c>
      <c r="D127" s="25" t="s">
        <v>1952</v>
      </c>
      <c r="E127" s="16"/>
      <c r="F127" s="16" t="s">
        <v>183</v>
      </c>
      <c r="G127" s="16">
        <v>1</v>
      </c>
      <c r="H127" s="17" t="str">
        <f t="shared" si="31"/>
        <v>text</v>
      </c>
      <c r="I127" s="17">
        <f t="shared" si="32"/>
        <v>4</v>
      </c>
      <c r="J127" s="26"/>
      <c r="K127" s="27"/>
      <c r="L127" s="28"/>
      <c r="M127" s="29" t="s">
        <v>1527</v>
      </c>
      <c r="P127" s="6"/>
      <c r="Q127" s="6"/>
      <c r="R127" s="6"/>
      <c r="S127" s="6" t="str">
        <f t="shared" si="33"/>
        <v>,ass0061_shindenzu_kanri</v>
      </c>
      <c r="T127" s="6" t="str">
        <f t="shared" si="34"/>
        <v>TEXT</v>
      </c>
      <c r="U127" s="6" t="str">
        <f t="shared" si="35"/>
        <v/>
      </c>
      <c r="V127" s="6" t="str">
        <f t="shared" si="36"/>
        <v/>
      </c>
      <c r="W127" s="6" t="str">
        <f t="shared" si="37"/>
        <v>-- 心電図モニターの管理</v>
      </c>
      <c r="X127" s="6"/>
      <c r="AF127" s="54"/>
      <c r="AG127" s="55" t="s">
        <v>2005</v>
      </c>
      <c r="AH127" s="55" t="s">
        <v>2005</v>
      </c>
      <c r="AK127" s="22" t="str">
        <f t="shared" si="11"/>
        <v>,ass0061_shindenzu_kanri</v>
      </c>
      <c r="AP127" s="22" t="str">
        <f t="shared" si="12"/>
        <v>,Null</v>
      </c>
      <c r="AU127" s="22" t="str">
        <f t="shared" si="13"/>
        <v>,Null</v>
      </c>
    </row>
    <row r="128" spans="1:47" s="22" customFormat="1" ht="30">
      <c r="A128" s="6"/>
      <c r="B128" s="14">
        <f>ROW()-13</f>
        <v>115</v>
      </c>
      <c r="C128" s="25" t="s">
        <v>1605</v>
      </c>
      <c r="D128" s="25" t="s">
        <v>1953</v>
      </c>
      <c r="E128" s="16"/>
      <c r="F128" s="16" t="s">
        <v>183</v>
      </c>
      <c r="G128" s="16">
        <v>1</v>
      </c>
      <c r="H128" s="17" t="str">
        <f t="shared" si="31"/>
        <v>text</v>
      </c>
      <c r="I128" s="17">
        <f t="shared" si="32"/>
        <v>4</v>
      </c>
      <c r="J128" s="26"/>
      <c r="K128" s="27"/>
      <c r="L128" s="28"/>
      <c r="M128" s="29" t="s">
        <v>1527</v>
      </c>
      <c r="P128" s="6"/>
      <c r="Q128" s="6"/>
      <c r="R128" s="6"/>
      <c r="S128" s="6" t="str">
        <f t="shared" si="33"/>
        <v>,ass0061_yueki_pump_kanri</v>
      </c>
      <c r="T128" s="6" t="str">
        <f t="shared" si="34"/>
        <v>TEXT</v>
      </c>
      <c r="U128" s="6" t="str">
        <f t="shared" si="35"/>
        <v/>
      </c>
      <c r="V128" s="6" t="str">
        <f t="shared" si="36"/>
        <v/>
      </c>
      <c r="W128" s="6" t="str">
        <f t="shared" si="37"/>
        <v>-- 輸液ポンプの管理</v>
      </c>
      <c r="X128" s="6"/>
      <c r="AF128" s="54"/>
      <c r="AG128" s="55" t="s">
        <v>2005</v>
      </c>
      <c r="AH128" s="55" t="s">
        <v>2005</v>
      </c>
      <c r="AK128" s="22" t="str">
        <f t="shared" si="11"/>
        <v>,ass0061_yueki_pump_kanri</v>
      </c>
      <c r="AP128" s="22" t="str">
        <f t="shared" si="12"/>
        <v>,Null</v>
      </c>
      <c r="AU128" s="22" t="str">
        <f t="shared" si="13"/>
        <v>,Null</v>
      </c>
    </row>
    <row r="129" spans="1:47" s="22" customFormat="1" ht="30">
      <c r="A129" s="6"/>
      <c r="B129" s="14">
        <f t="shared" si="5"/>
        <v>116</v>
      </c>
      <c r="C129" s="25" t="s">
        <v>1607</v>
      </c>
      <c r="D129" s="25" t="s">
        <v>1954</v>
      </c>
      <c r="E129" s="16"/>
      <c r="F129" s="16" t="s">
        <v>183</v>
      </c>
      <c r="G129" s="16">
        <v>1</v>
      </c>
      <c r="H129" s="17" t="str">
        <f t="shared" si="31"/>
        <v>text</v>
      </c>
      <c r="I129" s="17">
        <f t="shared" si="32"/>
        <v>4</v>
      </c>
      <c r="J129" s="26"/>
      <c r="K129" s="27"/>
      <c r="L129" s="28"/>
      <c r="M129" s="29" t="s">
        <v>1527</v>
      </c>
      <c r="P129" s="6"/>
      <c r="Q129" s="6"/>
      <c r="R129" s="6"/>
      <c r="S129" s="6" t="str">
        <f t="shared" si="33"/>
        <v>,ass0061_domyaku_sokutei</v>
      </c>
      <c r="T129" s="6" t="str">
        <f t="shared" si="34"/>
        <v>TEXT</v>
      </c>
      <c r="U129" s="6" t="str">
        <f t="shared" si="35"/>
        <v/>
      </c>
      <c r="V129" s="6" t="str">
        <f t="shared" si="36"/>
        <v/>
      </c>
      <c r="W129" s="6" t="str">
        <f t="shared" si="37"/>
        <v>-- 動脈圧測定（動脈ライン）</v>
      </c>
      <c r="X129" s="6"/>
      <c r="AF129" s="54"/>
      <c r="AG129" s="55" t="s">
        <v>2005</v>
      </c>
      <c r="AH129" s="55" t="s">
        <v>2005</v>
      </c>
      <c r="AK129" s="22" t="str">
        <f t="shared" si="11"/>
        <v>,ass0061_domyaku_sokutei</v>
      </c>
      <c r="AP129" s="22" t="str">
        <f t="shared" si="12"/>
        <v>,Null</v>
      </c>
      <c r="AU129" s="22" t="str">
        <f t="shared" si="13"/>
        <v>,Null</v>
      </c>
    </row>
    <row r="130" spans="1:47" s="22" customFormat="1" ht="30">
      <c r="A130" s="6"/>
      <c r="B130" s="14">
        <f t="shared" si="5"/>
        <v>117</v>
      </c>
      <c r="C130" s="15" t="s">
        <v>1532</v>
      </c>
      <c r="D130" s="15" t="s">
        <v>1955</v>
      </c>
      <c r="E130" s="17"/>
      <c r="F130" s="16" t="s">
        <v>183</v>
      </c>
      <c r="G130" s="17">
        <v>1</v>
      </c>
      <c r="H130" s="17" t="str">
        <f t="shared" si="31"/>
        <v>text</v>
      </c>
      <c r="I130" s="17">
        <f t="shared" si="32"/>
        <v>4</v>
      </c>
      <c r="J130" s="18"/>
      <c r="K130" s="21"/>
      <c r="L130" s="19"/>
      <c r="M130" s="20" t="s">
        <v>1527</v>
      </c>
      <c r="P130" s="6"/>
      <c r="Q130" s="6"/>
      <c r="R130" s="6"/>
      <c r="S130" s="6" t="str">
        <f t="shared" si="33"/>
        <v>,ass0061_syringe_pump_kanri</v>
      </c>
      <c r="T130" s="6" t="str">
        <f t="shared" si="34"/>
        <v>TEXT</v>
      </c>
      <c r="U130" s="6" t="str">
        <f t="shared" si="35"/>
        <v/>
      </c>
      <c r="V130" s="6" t="str">
        <f t="shared" si="36"/>
        <v/>
      </c>
      <c r="W130" s="6" t="str">
        <f t="shared" si="37"/>
        <v>-- シリンジポンプの管理</v>
      </c>
      <c r="X130" s="6"/>
      <c r="AF130" s="54"/>
      <c r="AG130" s="55" t="s">
        <v>2005</v>
      </c>
      <c r="AH130" s="55" t="s">
        <v>2005</v>
      </c>
      <c r="AK130" s="22" t="str">
        <f t="shared" si="11"/>
        <v>,ass0061_syringe_pump_kanri</v>
      </c>
      <c r="AP130" s="22" t="str">
        <f t="shared" si="12"/>
        <v>,Null</v>
      </c>
      <c r="AU130" s="22" t="str">
        <f t="shared" si="13"/>
        <v>,Null</v>
      </c>
    </row>
    <row r="131" spans="1:47" s="22" customFormat="1" ht="30">
      <c r="A131" s="6"/>
      <c r="B131" s="14">
        <f>ROW()-13</f>
        <v>118</v>
      </c>
      <c r="C131" s="25" t="s">
        <v>1610</v>
      </c>
      <c r="D131" s="25" t="s">
        <v>1956</v>
      </c>
      <c r="E131" s="16"/>
      <c r="F131" s="16" t="s">
        <v>183</v>
      </c>
      <c r="G131" s="16">
        <v>1</v>
      </c>
      <c r="H131" s="17" t="str">
        <f t="shared" si="31"/>
        <v>text</v>
      </c>
      <c r="I131" s="17">
        <f t="shared" si="32"/>
        <v>4</v>
      </c>
      <c r="J131" s="26"/>
      <c r="K131" s="27"/>
      <c r="L131" s="28"/>
      <c r="M131" s="29" t="s">
        <v>1527</v>
      </c>
      <c r="P131" s="6"/>
      <c r="Q131" s="6"/>
      <c r="R131" s="6"/>
      <c r="S131" s="6" t="str">
        <f t="shared" si="33"/>
        <v>,ass0061_jomyaku_sokutei</v>
      </c>
      <c r="T131" s="6" t="str">
        <f t="shared" si="34"/>
        <v>TEXT</v>
      </c>
      <c r="U131" s="6" t="str">
        <f t="shared" si="35"/>
        <v/>
      </c>
      <c r="V131" s="6" t="str">
        <f t="shared" si="36"/>
        <v/>
      </c>
      <c r="W131" s="6" t="str">
        <f t="shared" si="37"/>
        <v>-- 中心静脈圧測定（中心静脈ライン）</v>
      </c>
      <c r="X131" s="6"/>
      <c r="AF131" s="54"/>
      <c r="AG131" s="55" t="s">
        <v>2005</v>
      </c>
      <c r="AH131" s="55" t="s">
        <v>2005</v>
      </c>
      <c r="AK131" s="22" t="str">
        <f t="shared" si="11"/>
        <v>,ass0061_jomyaku_sokutei</v>
      </c>
      <c r="AP131" s="22" t="str">
        <f t="shared" si="12"/>
        <v>,Null</v>
      </c>
      <c r="AU131" s="22" t="str">
        <f t="shared" si="13"/>
        <v>,Null</v>
      </c>
    </row>
    <row r="132" spans="1:47" s="22" customFormat="1" ht="30">
      <c r="A132" s="6"/>
      <c r="B132" s="14">
        <f t="shared" si="5"/>
        <v>119</v>
      </c>
      <c r="C132" s="15" t="s">
        <v>1940</v>
      </c>
      <c r="D132" s="15" t="s">
        <v>1957</v>
      </c>
      <c r="E132" s="17"/>
      <c r="F132" s="16" t="s">
        <v>183</v>
      </c>
      <c r="G132" s="17">
        <v>1</v>
      </c>
      <c r="H132" s="17" t="str">
        <f t="shared" si="31"/>
        <v>text</v>
      </c>
      <c r="I132" s="17">
        <f t="shared" si="32"/>
        <v>4</v>
      </c>
      <c r="J132" s="18"/>
      <c r="K132" s="21"/>
      <c r="L132" s="19"/>
      <c r="M132" s="20" t="s">
        <v>1527</v>
      </c>
      <c r="P132" s="6"/>
      <c r="Q132" s="6"/>
      <c r="R132" s="6"/>
      <c r="S132" s="6" t="str">
        <f t="shared" si="33"/>
        <v>,ass0061_jinko_kokyuki_kanri</v>
      </c>
      <c r="T132" s="6" t="str">
        <f t="shared" si="34"/>
        <v>TEXT</v>
      </c>
      <c r="U132" s="6" t="str">
        <f t="shared" si="35"/>
        <v/>
      </c>
      <c r="V132" s="6" t="str">
        <f t="shared" si="36"/>
        <v/>
      </c>
      <c r="W132" s="6" t="str">
        <f t="shared" si="37"/>
        <v>-- 人工呼吸器の管理</v>
      </c>
      <c r="X132" s="6"/>
      <c r="AF132" s="54"/>
      <c r="AG132" s="55" t="s">
        <v>2005</v>
      </c>
      <c r="AH132" s="55" t="s">
        <v>2005</v>
      </c>
      <c r="AK132" s="22" t="str">
        <f t="shared" si="11"/>
        <v>,ass0061_jinko_kokyuki_kanri</v>
      </c>
      <c r="AP132" s="22" t="str">
        <f t="shared" si="12"/>
        <v>,Null</v>
      </c>
      <c r="AU132" s="22" t="str">
        <f t="shared" si="13"/>
        <v>,Null</v>
      </c>
    </row>
    <row r="133" spans="1:47" s="22" customFormat="1" ht="30">
      <c r="A133" s="6"/>
      <c r="B133" s="14">
        <f t="shared" si="5"/>
        <v>120</v>
      </c>
      <c r="C133" s="25" t="s">
        <v>1534</v>
      </c>
      <c r="D133" s="25" t="s">
        <v>1958</v>
      </c>
      <c r="E133" s="16"/>
      <c r="F133" s="16" t="s">
        <v>183</v>
      </c>
      <c r="G133" s="16">
        <v>1</v>
      </c>
      <c r="H133" s="17" t="str">
        <f t="shared" si="31"/>
        <v>text</v>
      </c>
      <c r="I133" s="17">
        <f t="shared" si="32"/>
        <v>4</v>
      </c>
      <c r="J133" s="26"/>
      <c r="K133" s="27"/>
      <c r="L133" s="28"/>
      <c r="M133" s="29" t="s">
        <v>1527</v>
      </c>
      <c r="P133" s="6"/>
      <c r="Q133" s="6"/>
      <c r="R133" s="6"/>
      <c r="S133" s="6" t="str">
        <f t="shared" si="33"/>
        <v>,ass0061_blood_products_kanri</v>
      </c>
      <c r="T133" s="6" t="str">
        <f t="shared" si="34"/>
        <v>TEXT</v>
      </c>
      <c r="U133" s="6" t="str">
        <f t="shared" si="35"/>
        <v/>
      </c>
      <c r="V133" s="6" t="str">
        <f t="shared" si="36"/>
        <v/>
      </c>
      <c r="W133" s="6" t="str">
        <f t="shared" si="37"/>
        <v>-- 輸血や血液製剤の管理</v>
      </c>
      <c r="X133" s="6"/>
      <c r="AF133" s="54"/>
      <c r="AG133" s="55" t="s">
        <v>2005</v>
      </c>
      <c r="AH133" s="55" t="s">
        <v>2005</v>
      </c>
      <c r="AK133" s="22" t="str">
        <f t="shared" si="11"/>
        <v>,ass0061_blood_products_kanri</v>
      </c>
      <c r="AP133" s="22" t="str">
        <f t="shared" si="12"/>
        <v>,Null</v>
      </c>
      <c r="AU133" s="22" t="str">
        <f t="shared" si="13"/>
        <v>,Null</v>
      </c>
    </row>
    <row r="134" spans="1:47" s="22" customFormat="1" ht="30">
      <c r="A134" s="6"/>
      <c r="B134" s="14">
        <f t="shared" si="5"/>
        <v>121</v>
      </c>
      <c r="C134" s="15" t="s">
        <v>1943</v>
      </c>
      <c r="D134" s="15" t="s">
        <v>1959</v>
      </c>
      <c r="E134" s="17"/>
      <c r="F134" s="16" t="s">
        <v>183</v>
      </c>
      <c r="G134" s="17">
        <v>1</v>
      </c>
      <c r="H134" s="17" t="str">
        <f t="shared" si="31"/>
        <v>text</v>
      </c>
      <c r="I134" s="17">
        <f t="shared" si="32"/>
        <v>4</v>
      </c>
      <c r="J134" s="18"/>
      <c r="K134" s="21"/>
      <c r="L134" s="19"/>
      <c r="M134" s="20" t="s">
        <v>1527</v>
      </c>
      <c r="P134" s="6"/>
      <c r="Q134" s="6"/>
      <c r="R134" s="6"/>
      <c r="S134" s="6" t="str">
        <f t="shared" si="33"/>
        <v>,ass0061_hai_domyaku_sokutei</v>
      </c>
      <c r="T134" s="6" t="str">
        <f t="shared" si="34"/>
        <v>TEXT</v>
      </c>
      <c r="U134" s="6" t="str">
        <f t="shared" si="35"/>
        <v/>
      </c>
      <c r="V134" s="6" t="str">
        <f t="shared" si="36"/>
        <v/>
      </c>
      <c r="W134" s="6" t="str">
        <f t="shared" si="37"/>
        <v>-- 肺動脈圧測定（スワンガンツカテーテル）</v>
      </c>
      <c r="X134" s="6"/>
      <c r="AF134" s="54"/>
      <c r="AG134" s="55" t="s">
        <v>2005</v>
      </c>
      <c r="AH134" s="55" t="s">
        <v>2005</v>
      </c>
      <c r="AK134" s="22" t="str">
        <f t="shared" si="11"/>
        <v>,ass0061_hai_domyaku_sokutei</v>
      </c>
      <c r="AP134" s="22" t="str">
        <f t="shared" si="12"/>
        <v>,Null</v>
      </c>
      <c r="AU134" s="22" t="str">
        <f t="shared" si="13"/>
        <v>,Null</v>
      </c>
    </row>
    <row r="135" spans="1:47" s="22" customFormat="1">
      <c r="A135" s="6"/>
      <c r="B135" s="14">
        <f>ROW()-13</f>
        <v>122</v>
      </c>
      <c r="C135" s="25" t="s">
        <v>1616</v>
      </c>
      <c r="D135" s="25" t="s">
        <v>1960</v>
      </c>
      <c r="E135" s="16"/>
      <c r="F135" s="16" t="s">
        <v>183</v>
      </c>
      <c r="G135" s="16">
        <v>1</v>
      </c>
      <c r="H135" s="17" t="str">
        <f t="shared" si="31"/>
        <v>text</v>
      </c>
      <c r="I135" s="17">
        <f t="shared" si="32"/>
        <v>4</v>
      </c>
      <c r="J135" s="26"/>
      <c r="K135" s="27"/>
      <c r="L135" s="28"/>
      <c r="M135" s="29" t="s">
        <v>1527</v>
      </c>
      <c r="P135" s="6"/>
      <c r="Q135" s="6"/>
      <c r="R135" s="6"/>
      <c r="S135" s="6" t="str">
        <f t="shared" si="33"/>
        <v>,ass0061_special_chiryo</v>
      </c>
      <c r="T135" s="6" t="str">
        <f t="shared" si="34"/>
        <v>TEXT</v>
      </c>
      <c r="U135" s="6" t="str">
        <f t="shared" si="35"/>
        <v/>
      </c>
      <c r="V135" s="6" t="str">
        <f t="shared" si="36"/>
        <v/>
      </c>
      <c r="W135" s="6" t="str">
        <f t="shared" si="37"/>
        <v>-- 特殊な治療法等</v>
      </c>
      <c r="X135" s="6"/>
      <c r="AF135" s="54"/>
      <c r="AG135" s="55" t="s">
        <v>2005</v>
      </c>
      <c r="AH135" s="55" t="s">
        <v>2005</v>
      </c>
      <c r="AK135" s="22" t="str">
        <f t="shared" si="11"/>
        <v>,ass0061_special_chiryo</v>
      </c>
      <c r="AP135" s="22" t="str">
        <f t="shared" si="12"/>
        <v>,Null</v>
      </c>
      <c r="AU135" s="22" t="str">
        <f t="shared" si="13"/>
        <v>,Null</v>
      </c>
    </row>
    <row r="136" spans="1:47" s="22" customFormat="1" ht="34.799999999999997">
      <c r="A136" s="6"/>
      <c r="B136" s="14">
        <f t="shared" si="5"/>
        <v>123</v>
      </c>
      <c r="C136" s="15" t="s">
        <v>1549</v>
      </c>
      <c r="D136" s="15" t="s">
        <v>1650</v>
      </c>
      <c r="E136" s="17"/>
      <c r="F136" s="16" t="s">
        <v>183</v>
      </c>
      <c r="G136" s="17">
        <v>1</v>
      </c>
      <c r="H136" s="17" t="str">
        <f t="shared" si="31"/>
        <v>text</v>
      </c>
      <c r="I136" s="17">
        <f t="shared" si="32"/>
        <v>4</v>
      </c>
      <c r="J136" s="18"/>
      <c r="K136" s="21"/>
      <c r="L136" s="19"/>
      <c r="M136" s="20" t="s">
        <v>1551</v>
      </c>
      <c r="P136" s="6"/>
      <c r="Q136" s="6"/>
      <c r="R136" s="6"/>
      <c r="S136" s="6" t="str">
        <f t="shared" si="33"/>
        <v>,ass0070_negaeri</v>
      </c>
      <c r="T136" s="6" t="str">
        <f t="shared" si="34"/>
        <v>TEXT</v>
      </c>
      <c r="U136" s="6" t="str">
        <f t="shared" si="35"/>
        <v/>
      </c>
      <c r="V136" s="6" t="str">
        <f t="shared" si="36"/>
        <v/>
      </c>
      <c r="W136" s="6" t="str">
        <f t="shared" si="37"/>
        <v>-- 寝返り</v>
      </c>
      <c r="X136" s="6"/>
      <c r="AF136" s="54"/>
      <c r="AG136" s="54"/>
      <c r="AH136" s="54"/>
      <c r="AK136" s="22" t="str">
        <f t="shared" si="11"/>
        <v>,ass0070_negaeri</v>
      </c>
      <c r="AP136" s="22" t="str">
        <f t="shared" si="12"/>
        <v>,ass0070_negaeri</v>
      </c>
      <c r="AU136" s="22" t="str">
        <f t="shared" si="13"/>
        <v>,ass0070_negaeri</v>
      </c>
    </row>
    <row r="137" spans="1:47" s="22" customFormat="1">
      <c r="A137" s="6"/>
      <c r="B137" s="14">
        <f>ROW()-13</f>
        <v>124</v>
      </c>
      <c r="C137" s="25" t="s">
        <v>1552</v>
      </c>
      <c r="D137" s="25" t="s">
        <v>1651</v>
      </c>
      <c r="E137" s="16"/>
      <c r="F137" s="16" t="s">
        <v>183</v>
      </c>
      <c r="G137" s="16">
        <v>1</v>
      </c>
      <c r="H137" s="17" t="str">
        <f t="shared" si="31"/>
        <v>text</v>
      </c>
      <c r="I137" s="17">
        <f t="shared" si="32"/>
        <v>4</v>
      </c>
      <c r="J137" s="26"/>
      <c r="K137" s="27"/>
      <c r="L137" s="28"/>
      <c r="M137" s="29" t="s">
        <v>1554</v>
      </c>
      <c r="P137" s="6"/>
      <c r="Q137" s="6"/>
      <c r="R137" s="6"/>
      <c r="S137" s="6" t="str">
        <f t="shared" si="33"/>
        <v>,ass0070_ijo</v>
      </c>
      <c r="T137" s="6" t="str">
        <f t="shared" si="34"/>
        <v>TEXT</v>
      </c>
      <c r="U137" s="6" t="str">
        <f t="shared" si="35"/>
        <v/>
      </c>
      <c r="V137" s="6" t="str">
        <f t="shared" si="36"/>
        <v/>
      </c>
      <c r="W137" s="6" t="str">
        <f t="shared" si="37"/>
        <v>-- 移乗</v>
      </c>
      <c r="X137" s="6"/>
      <c r="AF137" s="54"/>
      <c r="AG137" s="54"/>
      <c r="AH137" s="54"/>
      <c r="AK137" s="22" t="str">
        <f t="shared" si="11"/>
        <v>,ass0070_ijo</v>
      </c>
      <c r="AP137" s="22" t="str">
        <f t="shared" si="12"/>
        <v>,ass0070_ijo</v>
      </c>
      <c r="AU137" s="22" t="str">
        <f t="shared" si="13"/>
        <v>,ass0070_ijo</v>
      </c>
    </row>
    <row r="138" spans="1:47" s="22" customFormat="1">
      <c r="A138" s="6"/>
      <c r="B138" s="14">
        <f>ROW()-13</f>
        <v>125</v>
      </c>
      <c r="C138" s="25" t="s">
        <v>1555</v>
      </c>
      <c r="D138" s="25" t="s">
        <v>1652</v>
      </c>
      <c r="E138" s="16"/>
      <c r="F138" s="16" t="s">
        <v>183</v>
      </c>
      <c r="G138" s="16">
        <v>1</v>
      </c>
      <c r="H138" s="17" t="str">
        <f t="shared" si="31"/>
        <v>text</v>
      </c>
      <c r="I138" s="17">
        <f t="shared" si="32"/>
        <v>4</v>
      </c>
      <c r="J138" s="26"/>
      <c r="K138" s="27"/>
      <c r="L138" s="28"/>
      <c r="M138" s="29" t="s">
        <v>1557</v>
      </c>
      <c r="P138" s="6"/>
      <c r="Q138" s="6"/>
      <c r="R138" s="6"/>
      <c r="S138" s="6" t="str">
        <f t="shared" si="33"/>
        <v>,ass0070_koku_seiketsu</v>
      </c>
      <c r="T138" s="6" t="str">
        <f t="shared" si="34"/>
        <v>TEXT</v>
      </c>
      <c r="U138" s="6" t="str">
        <f t="shared" si="35"/>
        <v/>
      </c>
      <c r="V138" s="6" t="str">
        <f t="shared" si="36"/>
        <v/>
      </c>
      <c r="W138" s="6" t="str">
        <f t="shared" si="37"/>
        <v>-- 口腔清潔</v>
      </c>
      <c r="X138" s="6"/>
      <c r="AF138" s="54"/>
      <c r="AG138" s="54"/>
      <c r="AH138" s="54"/>
      <c r="AK138" s="22" t="str">
        <f t="shared" si="11"/>
        <v>,ass0070_koku_seiketsu</v>
      </c>
      <c r="AP138" s="22" t="str">
        <f t="shared" si="12"/>
        <v>,ass0070_koku_seiketsu</v>
      </c>
      <c r="AU138" s="22" t="str">
        <f t="shared" si="13"/>
        <v>,ass0070_koku_seiketsu</v>
      </c>
    </row>
    <row r="139" spans="1:47" s="22" customFormat="1">
      <c r="A139" s="6"/>
      <c r="B139" s="14">
        <f t="shared" si="5"/>
        <v>126</v>
      </c>
      <c r="C139" s="15" t="s">
        <v>1558</v>
      </c>
      <c r="D139" s="15" t="s">
        <v>1653</v>
      </c>
      <c r="E139" s="17"/>
      <c r="F139" s="16" t="s">
        <v>183</v>
      </c>
      <c r="G139" s="17">
        <v>1</v>
      </c>
      <c r="H139" s="17" t="str">
        <f t="shared" si="19"/>
        <v>text</v>
      </c>
      <c r="I139" s="17">
        <f t="shared" si="20"/>
        <v>4</v>
      </c>
      <c r="J139" s="18"/>
      <c r="K139" s="21"/>
      <c r="L139" s="19"/>
      <c r="M139" s="20" t="s">
        <v>1554</v>
      </c>
      <c r="P139" s="6"/>
      <c r="Q139" s="6"/>
      <c r="R139" s="6"/>
      <c r="S139" s="6" t="str">
        <f t="shared" si="26"/>
        <v>,ass0070_shokuji_sesshu</v>
      </c>
      <c r="T139" s="6" t="str">
        <f t="shared" si="27"/>
        <v>TEXT</v>
      </c>
      <c r="U139" s="6" t="str">
        <f t="shared" si="28"/>
        <v/>
      </c>
      <c r="V139" s="6" t="str">
        <f t="shared" si="29"/>
        <v/>
      </c>
      <c r="W139" s="6" t="str">
        <f t="shared" si="30"/>
        <v>-- 食事摂取</v>
      </c>
      <c r="X139" s="6"/>
      <c r="AF139" s="46"/>
      <c r="AG139" s="46"/>
      <c r="AH139" s="46"/>
      <c r="AK139" s="22" t="str">
        <f t="shared" si="11"/>
        <v>,ass0070_shokuji_sesshu</v>
      </c>
      <c r="AP139" s="22" t="str">
        <f t="shared" si="12"/>
        <v>,ass0070_shokuji_sesshu</v>
      </c>
      <c r="AU139" s="22" t="str">
        <f t="shared" si="13"/>
        <v>,ass0070_shokuji_sesshu</v>
      </c>
    </row>
    <row r="140" spans="1:47" s="22" customFormat="1" ht="30">
      <c r="A140" s="6"/>
      <c r="B140" s="14">
        <f>ROW()-13</f>
        <v>127</v>
      </c>
      <c r="C140" s="25" t="s">
        <v>1560</v>
      </c>
      <c r="D140" s="25" t="s">
        <v>1654</v>
      </c>
      <c r="E140" s="16"/>
      <c r="F140" s="16" t="s">
        <v>183</v>
      </c>
      <c r="G140" s="16">
        <v>1</v>
      </c>
      <c r="H140" s="17" t="str">
        <f t="shared" si="19"/>
        <v>text</v>
      </c>
      <c r="I140" s="17">
        <f t="shared" si="20"/>
        <v>4</v>
      </c>
      <c r="J140" s="26"/>
      <c r="K140" s="27"/>
      <c r="L140" s="28"/>
      <c r="M140" s="29" t="s">
        <v>1554</v>
      </c>
      <c r="P140" s="6"/>
      <c r="Q140" s="6"/>
      <c r="R140" s="6"/>
      <c r="S140" s="6" t="str">
        <f t="shared" si="26"/>
        <v>,ass0070_ifuku_chakudatsu</v>
      </c>
      <c r="T140" s="6" t="str">
        <f t="shared" si="27"/>
        <v>TEXT</v>
      </c>
      <c r="U140" s="6" t="str">
        <f t="shared" si="28"/>
        <v/>
      </c>
      <c r="V140" s="6" t="str">
        <f t="shared" si="29"/>
        <v/>
      </c>
      <c r="W140" s="6" t="str">
        <f t="shared" si="30"/>
        <v>-- 衣服の着脱</v>
      </c>
      <c r="X140" s="6"/>
      <c r="AF140" s="46"/>
      <c r="AG140" s="46"/>
      <c r="AH140" s="46"/>
      <c r="AK140" s="22" t="str">
        <f t="shared" si="11"/>
        <v>,ass0070_ifuku_chakudatsu</v>
      </c>
      <c r="AP140" s="22" t="str">
        <f t="shared" si="12"/>
        <v>,ass0070_ifuku_chakudatsu</v>
      </c>
      <c r="AU140" s="22" t="str">
        <f t="shared" si="13"/>
        <v>,ass0070_ifuku_chakudatsu</v>
      </c>
    </row>
    <row r="141" spans="1:47" s="22" customFormat="1">
      <c r="A141" s="6"/>
      <c r="B141" s="14">
        <f>ROW()-13</f>
        <v>128</v>
      </c>
      <c r="C141" s="25" t="s">
        <v>1562</v>
      </c>
      <c r="D141" s="25" t="s">
        <v>1655</v>
      </c>
      <c r="E141" s="16"/>
      <c r="F141" s="16" t="s">
        <v>183</v>
      </c>
      <c r="G141" s="16">
        <v>1</v>
      </c>
      <c r="H141" s="17" t="str">
        <f t="shared" si="19"/>
        <v>text</v>
      </c>
      <c r="I141" s="17">
        <f t="shared" si="20"/>
        <v>4</v>
      </c>
      <c r="J141" s="26"/>
      <c r="K141" s="27"/>
      <c r="L141" s="28"/>
      <c r="M141" s="29" t="s">
        <v>1564</v>
      </c>
      <c r="P141" s="6"/>
      <c r="Q141" s="6"/>
      <c r="R141" s="6"/>
      <c r="S141" s="6" t="str">
        <f t="shared" si="26"/>
        <v>,ass0070_shinryo_shiji</v>
      </c>
      <c r="T141" s="6" t="str">
        <f t="shared" si="27"/>
        <v>TEXT</v>
      </c>
      <c r="U141" s="6" t="str">
        <f t="shared" si="28"/>
        <v/>
      </c>
      <c r="V141" s="6" t="str">
        <f t="shared" si="29"/>
        <v/>
      </c>
      <c r="W141" s="6" t="str">
        <f t="shared" si="30"/>
        <v>-- 診療・療養上の指示が通じる</v>
      </c>
      <c r="X141" s="6"/>
      <c r="AF141" s="46"/>
      <c r="AG141" s="46"/>
      <c r="AH141" s="46"/>
      <c r="AK141" s="22" t="str">
        <f t="shared" si="11"/>
        <v>,ass0070_shinryo_shiji</v>
      </c>
      <c r="AP141" s="22" t="str">
        <f t="shared" si="12"/>
        <v>,ass0070_shinryo_shiji</v>
      </c>
      <c r="AU141" s="22" t="str">
        <f t="shared" si="13"/>
        <v>,ass0070_shinryo_shiji</v>
      </c>
    </row>
    <row r="142" spans="1:47" s="22" customFormat="1">
      <c r="A142" s="6"/>
      <c r="B142" s="14">
        <f t="shared" si="5"/>
        <v>129</v>
      </c>
      <c r="C142" s="25" t="s">
        <v>1656</v>
      </c>
      <c r="D142" s="25" t="s">
        <v>1657</v>
      </c>
      <c r="E142" s="16"/>
      <c r="F142" s="16" t="s">
        <v>183</v>
      </c>
      <c r="G142" s="16">
        <v>1</v>
      </c>
      <c r="H142" s="17" t="str">
        <f t="shared" si="19"/>
        <v>text</v>
      </c>
      <c r="I142" s="17">
        <f t="shared" si="20"/>
        <v>4</v>
      </c>
      <c r="J142" s="26"/>
      <c r="K142" s="27"/>
      <c r="L142" s="28"/>
      <c r="M142" s="29" t="s">
        <v>1567</v>
      </c>
      <c r="P142" s="6"/>
      <c r="Q142" s="6"/>
      <c r="R142" s="6"/>
      <c r="S142" s="6" t="str">
        <f t="shared" si="8"/>
        <v>,ass0070_kiken_kodo</v>
      </c>
      <c r="T142" s="6" t="str">
        <f t="shared" si="9"/>
        <v>TEXT</v>
      </c>
      <c r="U142" s="6" t="str">
        <f t="shared" si="10"/>
        <v/>
      </c>
      <c r="V142" s="6" t="str">
        <f t="shared" si="0"/>
        <v/>
      </c>
      <c r="W142" s="6" t="str">
        <f t="shared" si="1"/>
        <v>-- 危険行動</v>
      </c>
      <c r="X142" s="6"/>
      <c r="AF142" s="46"/>
      <c r="AG142" s="46"/>
      <c r="AH142" s="46"/>
      <c r="AK142" s="22" t="str">
        <f t="shared" si="11"/>
        <v>,ass0070_kiken_kodo</v>
      </c>
      <c r="AP142" s="22" t="str">
        <f t="shared" si="12"/>
        <v>,ass0070_kiken_kodo</v>
      </c>
      <c r="AU142" s="22" t="str">
        <f t="shared" si="13"/>
        <v>,ass0070_kiken_kodo</v>
      </c>
    </row>
    <row r="143" spans="1:47" s="22" customFormat="1" ht="34.799999999999997">
      <c r="A143" s="6"/>
      <c r="B143" s="14">
        <f t="shared" si="5"/>
        <v>130</v>
      </c>
      <c r="C143" s="15" t="s">
        <v>1549</v>
      </c>
      <c r="D143" s="15" t="s">
        <v>1658</v>
      </c>
      <c r="E143" s="17"/>
      <c r="F143" s="16" t="s">
        <v>183</v>
      </c>
      <c r="G143" s="17">
        <v>1</v>
      </c>
      <c r="H143" s="17" t="str">
        <f t="shared" si="19"/>
        <v>text</v>
      </c>
      <c r="I143" s="17">
        <f t="shared" si="20"/>
        <v>4</v>
      </c>
      <c r="J143" s="18"/>
      <c r="K143" s="21"/>
      <c r="L143" s="19"/>
      <c r="M143" s="20" t="s">
        <v>1551</v>
      </c>
      <c r="P143" s="6"/>
      <c r="Q143" s="6"/>
      <c r="R143" s="6"/>
      <c r="S143" s="6" t="str">
        <f t="shared" si="8"/>
        <v>,ass0071_negaeri</v>
      </c>
      <c r="T143" s="6" t="str">
        <f t="shared" si="9"/>
        <v>TEXT</v>
      </c>
      <c r="U143" s="6" t="str">
        <f t="shared" si="10"/>
        <v/>
      </c>
      <c r="V143" s="6" t="str">
        <f t="shared" si="0"/>
        <v/>
      </c>
      <c r="W143" s="6" t="str">
        <f t="shared" si="1"/>
        <v>-- 寝返り</v>
      </c>
      <c r="X143" s="6"/>
      <c r="AF143" s="46"/>
      <c r="AG143" s="46"/>
      <c r="AH143" s="46"/>
      <c r="AK143" s="22" t="str">
        <f t="shared" si="11"/>
        <v>,ass0071_negaeri</v>
      </c>
      <c r="AP143" s="22" t="str">
        <f t="shared" si="12"/>
        <v>,ass0071_negaeri</v>
      </c>
      <c r="AU143" s="22" t="str">
        <f t="shared" si="13"/>
        <v>,ass0071_negaeri</v>
      </c>
    </row>
    <row r="144" spans="1:47" s="22" customFormat="1">
      <c r="A144" s="6"/>
      <c r="B144" s="14">
        <f>ROW()-13</f>
        <v>131</v>
      </c>
      <c r="C144" s="25" t="s">
        <v>1569</v>
      </c>
      <c r="D144" s="25" t="s">
        <v>1659</v>
      </c>
      <c r="E144" s="16"/>
      <c r="F144" s="16" t="s">
        <v>183</v>
      </c>
      <c r="G144" s="16">
        <v>1</v>
      </c>
      <c r="H144" s="17" t="str">
        <f t="shared" si="19"/>
        <v>text</v>
      </c>
      <c r="I144" s="17">
        <f t="shared" si="20"/>
        <v>4</v>
      </c>
      <c r="J144" s="26"/>
      <c r="K144" s="27"/>
      <c r="L144" s="28"/>
      <c r="M144" s="29" t="s">
        <v>1571</v>
      </c>
      <c r="P144" s="6"/>
      <c r="Q144" s="6"/>
      <c r="R144" s="6"/>
      <c r="S144" s="6" t="str">
        <f t="shared" si="8"/>
        <v>,ass0071_ijo_kanja</v>
      </c>
      <c r="T144" s="6" t="str">
        <f t="shared" si="9"/>
        <v>TEXT</v>
      </c>
      <c r="U144" s="6" t="str">
        <f t="shared" si="10"/>
        <v/>
      </c>
      <c r="V144" s="6" t="str">
        <f t="shared" si="0"/>
        <v/>
      </c>
      <c r="W144" s="6" t="str">
        <f t="shared" si="1"/>
        <v>-- 移乗（患者の状態）</v>
      </c>
      <c r="X144" s="6"/>
      <c r="AF144" s="46"/>
      <c r="AG144" s="46"/>
      <c r="AH144" s="46"/>
      <c r="AK144" s="22" t="str">
        <f t="shared" si="11"/>
        <v>,ass0071_ijo_kanja</v>
      </c>
      <c r="AP144" s="22" t="str">
        <f t="shared" si="12"/>
        <v>,ass0071_ijo_kanja</v>
      </c>
      <c r="AU144" s="22" t="str">
        <f t="shared" si="13"/>
        <v>,ass0071_ijo_kanja</v>
      </c>
    </row>
    <row r="145" spans="1:47" s="22" customFormat="1" ht="30">
      <c r="A145" s="6"/>
      <c r="B145" s="14">
        <f t="shared" si="5"/>
        <v>132</v>
      </c>
      <c r="C145" s="15" t="s">
        <v>1572</v>
      </c>
      <c r="D145" s="15" t="s">
        <v>1660</v>
      </c>
      <c r="E145" s="17"/>
      <c r="F145" s="16" t="s">
        <v>183</v>
      </c>
      <c r="G145" s="17">
        <v>1</v>
      </c>
      <c r="H145" s="17" t="str">
        <f t="shared" si="19"/>
        <v>text</v>
      </c>
      <c r="I145" s="17">
        <f t="shared" si="20"/>
        <v>4</v>
      </c>
      <c r="J145" s="18"/>
      <c r="K145" s="21"/>
      <c r="L145" s="19"/>
      <c r="M145" s="20" t="s">
        <v>1574</v>
      </c>
      <c r="P145" s="6"/>
      <c r="Q145" s="6"/>
      <c r="R145" s="6"/>
      <c r="S145" s="6" t="str">
        <f t="shared" si="8"/>
        <v>,ass0071_koku_seiketsu_kanja</v>
      </c>
      <c r="T145" s="6" t="str">
        <f t="shared" si="9"/>
        <v>TEXT</v>
      </c>
      <c r="U145" s="6" t="str">
        <f t="shared" si="10"/>
        <v/>
      </c>
      <c r="V145" s="6" t="str">
        <f t="shared" si="0"/>
        <v/>
      </c>
      <c r="W145" s="6" t="str">
        <f t="shared" si="1"/>
        <v>-- 口腔清潔（患者の状態）</v>
      </c>
      <c r="X145" s="6"/>
      <c r="AF145" s="46"/>
      <c r="AG145" s="46"/>
      <c r="AH145" s="46"/>
      <c r="AK145" s="22" t="str">
        <f t="shared" si="11"/>
        <v>,ass0071_koku_seiketsu_kanja</v>
      </c>
      <c r="AP145" s="22" t="str">
        <f t="shared" si="12"/>
        <v>,ass0071_koku_seiketsu_kanja</v>
      </c>
      <c r="AU145" s="22" t="str">
        <f t="shared" si="13"/>
        <v>,ass0071_koku_seiketsu_kanja</v>
      </c>
    </row>
    <row r="146" spans="1:47" s="22" customFormat="1" ht="30">
      <c r="A146" s="6"/>
      <c r="B146" s="14">
        <f t="shared" si="5"/>
        <v>133</v>
      </c>
      <c r="C146" s="25" t="s">
        <v>1575</v>
      </c>
      <c r="D146" s="25" t="s">
        <v>1661</v>
      </c>
      <c r="E146" s="16"/>
      <c r="F146" s="16" t="s">
        <v>183</v>
      </c>
      <c r="G146" s="16">
        <v>1</v>
      </c>
      <c r="H146" s="17" t="str">
        <f t="shared" si="19"/>
        <v>text</v>
      </c>
      <c r="I146" s="17">
        <f t="shared" si="20"/>
        <v>4</v>
      </c>
      <c r="J146" s="26"/>
      <c r="K146" s="27"/>
      <c r="L146" s="28"/>
      <c r="M146" s="29" t="s">
        <v>1571</v>
      </c>
      <c r="P146" s="6"/>
      <c r="Q146" s="6"/>
      <c r="R146" s="6"/>
      <c r="S146" s="6" t="str">
        <f t="shared" si="8"/>
        <v>,ass0071_shokuji_sesshu_kanja</v>
      </c>
      <c r="T146" s="6" t="str">
        <f t="shared" si="9"/>
        <v>TEXT</v>
      </c>
      <c r="U146" s="6" t="str">
        <f t="shared" si="10"/>
        <v/>
      </c>
      <c r="V146" s="6" t="str">
        <f t="shared" si="0"/>
        <v/>
      </c>
      <c r="W146" s="6" t="str">
        <f t="shared" si="1"/>
        <v>-- 食事摂取（患者の状態）</v>
      </c>
      <c r="X146" s="6"/>
      <c r="AF146" s="46"/>
      <c r="AG146" s="46"/>
      <c r="AH146" s="46"/>
      <c r="AK146" s="22" t="str">
        <f t="shared" si="11"/>
        <v>,ass0071_shokuji_sesshu_kanja</v>
      </c>
      <c r="AP146" s="22" t="str">
        <f t="shared" si="12"/>
        <v>,ass0071_shokuji_sesshu_kanja</v>
      </c>
      <c r="AU146" s="22" t="str">
        <f t="shared" si="13"/>
        <v>,ass0071_shokuji_sesshu_kanja</v>
      </c>
    </row>
    <row r="147" spans="1:47" s="22" customFormat="1" ht="30">
      <c r="A147" s="6"/>
      <c r="B147" s="14">
        <f t="shared" si="5"/>
        <v>134</v>
      </c>
      <c r="C147" s="15" t="s">
        <v>1577</v>
      </c>
      <c r="D147" s="15" t="s">
        <v>1662</v>
      </c>
      <c r="E147" s="17"/>
      <c r="F147" s="16" t="s">
        <v>183</v>
      </c>
      <c r="G147" s="17">
        <v>1</v>
      </c>
      <c r="H147" s="17" t="str">
        <f t="shared" si="19"/>
        <v>text</v>
      </c>
      <c r="I147" s="17">
        <f t="shared" si="20"/>
        <v>4</v>
      </c>
      <c r="J147" s="18"/>
      <c r="K147" s="21"/>
      <c r="L147" s="19"/>
      <c r="M147" s="20" t="s">
        <v>1571</v>
      </c>
      <c r="P147" s="6"/>
      <c r="Q147" s="6"/>
      <c r="R147" s="6"/>
      <c r="S147" s="6" t="str">
        <f t="shared" si="8"/>
        <v>,ass0071_ifuku_chakudatsu_kanja</v>
      </c>
      <c r="T147" s="6" t="str">
        <f t="shared" si="9"/>
        <v>TEXT</v>
      </c>
      <c r="U147" s="6" t="str">
        <f t="shared" si="10"/>
        <v/>
      </c>
      <c r="V147" s="6" t="str">
        <f t="shared" si="0"/>
        <v/>
      </c>
      <c r="W147" s="6" t="str">
        <f t="shared" si="1"/>
        <v>-- 衣服の着脱（患者の状態）</v>
      </c>
      <c r="X147" s="6"/>
      <c r="AF147" s="46"/>
      <c r="AG147" s="46"/>
      <c r="AH147" s="46"/>
      <c r="AK147" s="22" t="str">
        <f t="shared" si="11"/>
        <v>,ass0071_ifuku_chakudatsu_kanja</v>
      </c>
      <c r="AP147" s="22" t="str">
        <f t="shared" si="12"/>
        <v>,ass0071_ifuku_chakudatsu_kanja</v>
      </c>
      <c r="AU147" s="22" t="str">
        <f t="shared" si="13"/>
        <v>,ass0071_ifuku_chakudatsu_kanja</v>
      </c>
    </row>
    <row r="148" spans="1:47" s="22" customFormat="1">
      <c r="A148" s="6"/>
      <c r="B148" s="14">
        <f>ROW()-13</f>
        <v>135</v>
      </c>
      <c r="C148" s="25" t="s">
        <v>1562</v>
      </c>
      <c r="D148" s="25" t="s">
        <v>1663</v>
      </c>
      <c r="E148" s="16"/>
      <c r="F148" s="16" t="s">
        <v>183</v>
      </c>
      <c r="G148" s="16">
        <v>1</v>
      </c>
      <c r="H148" s="17" t="str">
        <f t="shared" si="19"/>
        <v>text</v>
      </c>
      <c r="I148" s="17">
        <f t="shared" si="20"/>
        <v>4</v>
      </c>
      <c r="J148" s="26"/>
      <c r="K148" s="27"/>
      <c r="L148" s="28"/>
      <c r="M148" s="29" t="s">
        <v>1564</v>
      </c>
      <c r="P148" s="6"/>
      <c r="Q148" s="6"/>
      <c r="R148" s="6"/>
      <c r="S148" s="6" t="str">
        <f t="shared" si="8"/>
        <v>,ass0071_shinryo_shiji</v>
      </c>
      <c r="T148" s="6" t="str">
        <f t="shared" si="9"/>
        <v>TEXT</v>
      </c>
      <c r="U148" s="6" t="str">
        <f t="shared" si="10"/>
        <v/>
      </c>
      <c r="V148" s="6" t="str">
        <f t="shared" si="0"/>
        <v/>
      </c>
      <c r="W148" s="6" t="str">
        <f t="shared" si="1"/>
        <v>-- 診療・療養上の指示が通じる</v>
      </c>
      <c r="X148" s="6"/>
      <c r="AF148" s="46"/>
      <c r="AG148" s="46"/>
      <c r="AH148" s="46"/>
      <c r="AK148" s="22" t="str">
        <f t="shared" si="11"/>
        <v>,ass0071_shinryo_shiji</v>
      </c>
      <c r="AP148" s="22" t="str">
        <f t="shared" si="12"/>
        <v>,ass0071_shinryo_shiji</v>
      </c>
      <c r="AU148" s="22" t="str">
        <f t="shared" si="13"/>
        <v>,ass0071_shinryo_shiji</v>
      </c>
    </row>
    <row r="149" spans="1:47" s="22" customFormat="1">
      <c r="A149" s="6"/>
      <c r="B149" s="14">
        <f t="shared" si="5"/>
        <v>136</v>
      </c>
      <c r="C149" s="15" t="s">
        <v>1565</v>
      </c>
      <c r="D149" s="15" t="s">
        <v>1664</v>
      </c>
      <c r="E149" s="17"/>
      <c r="F149" s="16" t="s">
        <v>183</v>
      </c>
      <c r="G149" s="17">
        <v>1</v>
      </c>
      <c r="H149" s="17" t="str">
        <f t="shared" si="19"/>
        <v>text</v>
      </c>
      <c r="I149" s="17">
        <f t="shared" si="20"/>
        <v>4</v>
      </c>
      <c r="J149" s="18"/>
      <c r="K149" s="21"/>
      <c r="L149" s="19"/>
      <c r="M149" s="20" t="s">
        <v>1567</v>
      </c>
      <c r="P149" s="6"/>
      <c r="Q149" s="6"/>
      <c r="R149" s="6"/>
      <c r="S149" s="6" t="str">
        <f t="shared" si="8"/>
        <v>,ass0071_kiken_kodo</v>
      </c>
      <c r="T149" s="6" t="str">
        <f t="shared" si="9"/>
        <v>TEXT</v>
      </c>
      <c r="U149" s="6" t="str">
        <f t="shared" si="10"/>
        <v/>
      </c>
      <c r="V149" s="6" t="str">
        <f t="shared" si="0"/>
        <v/>
      </c>
      <c r="W149" s="6" t="str">
        <f t="shared" si="1"/>
        <v>-- 危険行動</v>
      </c>
      <c r="X149" s="6"/>
      <c r="AF149" s="46"/>
      <c r="AG149" s="46"/>
      <c r="AH149" s="46"/>
      <c r="AK149" s="22" t="str">
        <f t="shared" si="11"/>
        <v>,ass0071_kiken_kodo</v>
      </c>
      <c r="AP149" s="22" t="str">
        <f t="shared" si="12"/>
        <v>,ass0071_kiken_kodo</v>
      </c>
      <c r="AU149" s="22" t="str">
        <f t="shared" si="13"/>
        <v>,ass0071_kiken_kodo</v>
      </c>
    </row>
    <row r="150" spans="1:47" s="22" customFormat="1">
      <c r="A150" s="6"/>
      <c r="B150" s="14">
        <f>ROW()-13</f>
        <v>137</v>
      </c>
      <c r="C150" s="25" t="s">
        <v>1581</v>
      </c>
      <c r="D150" s="25" t="s">
        <v>1665</v>
      </c>
      <c r="E150" s="16"/>
      <c r="F150" s="16" t="s">
        <v>183</v>
      </c>
      <c r="G150" s="16">
        <v>1</v>
      </c>
      <c r="H150" s="17" t="str">
        <f t="shared" ref="H150:H151" si="38">IF(F150="フラグ","boolean",IF(F150="文字列","text",IF(F150="整数","integer",IF(F150="実数","numeric",""))))</f>
        <v>text</v>
      </c>
      <c r="I150" s="17">
        <f t="shared" ref="I150:I151" si="39">IF(H150="boolean",1,IF(H150="text",IF(G150&lt;=126,1+(G150*3),4+(G150*3)),IF(H150="integer",4,IF(H150="numeric",3+CEILING(G150/4*2,2),0))))</f>
        <v>4</v>
      </c>
      <c r="J150" s="26"/>
      <c r="K150" s="27"/>
      <c r="L150" s="28"/>
      <c r="M150" s="29" t="s">
        <v>1583</v>
      </c>
      <c r="P150" s="6"/>
      <c r="Q150" s="6"/>
      <c r="R150" s="6"/>
      <c r="S150" s="6" t="str">
        <f t="shared" ref="S150:S151" si="40">IF(B150&lt;&gt;1,","&amp;D150,D150)</f>
        <v>,ass0071_ijo_kaijo</v>
      </c>
      <c r="T150" s="6" t="str">
        <f t="shared" ref="T150:T151" si="41">UPPER(H150)</f>
        <v>TEXT</v>
      </c>
      <c r="U150" s="6" t="str">
        <f t="shared" ref="U150:U151" si="42">IF(K150&lt;&gt;"","default "&amp;IF(H150="text","'"&amp;K150&amp;"'",K150),"")</f>
        <v/>
      </c>
      <c r="V150" s="6" t="str">
        <f t="shared" ref="V150:V151" si="43">IF(L150="○","NOT NULL","")</f>
        <v/>
      </c>
      <c r="W150" s="6" t="str">
        <f t="shared" ref="W150:W151" si="44">"-- "&amp;C150</f>
        <v>-- 移乗（介助の状態）</v>
      </c>
      <c r="X150" s="6"/>
      <c r="AF150" s="54"/>
      <c r="AG150" s="54"/>
      <c r="AH150" s="54"/>
      <c r="AK150" s="22" t="str">
        <f t="shared" si="11"/>
        <v>,ass0071_ijo_kaijo</v>
      </c>
      <c r="AP150" s="22" t="str">
        <f t="shared" si="12"/>
        <v>,ass0071_ijo_kaijo</v>
      </c>
      <c r="AU150" s="22" t="str">
        <f t="shared" si="13"/>
        <v>,ass0071_ijo_kaijo</v>
      </c>
    </row>
    <row r="151" spans="1:47" s="22" customFormat="1" ht="30">
      <c r="A151" s="6"/>
      <c r="B151" s="14">
        <f>ROW()-13</f>
        <v>138</v>
      </c>
      <c r="C151" s="25" t="s">
        <v>1584</v>
      </c>
      <c r="D151" s="25" t="s">
        <v>1666</v>
      </c>
      <c r="E151" s="16"/>
      <c r="F151" s="16" t="s">
        <v>183</v>
      </c>
      <c r="G151" s="16">
        <v>1</v>
      </c>
      <c r="H151" s="17" t="str">
        <f t="shared" si="38"/>
        <v>text</v>
      </c>
      <c r="I151" s="17">
        <f t="shared" si="39"/>
        <v>4</v>
      </c>
      <c r="J151" s="26"/>
      <c r="K151" s="27"/>
      <c r="L151" s="28"/>
      <c r="M151" s="29" t="s">
        <v>1583</v>
      </c>
      <c r="P151" s="6"/>
      <c r="Q151" s="6"/>
      <c r="R151" s="6"/>
      <c r="S151" s="6" t="str">
        <f t="shared" si="40"/>
        <v>,ass0071_koku_seiketsu_kaijo</v>
      </c>
      <c r="T151" s="6" t="str">
        <f t="shared" si="41"/>
        <v>TEXT</v>
      </c>
      <c r="U151" s="6" t="str">
        <f t="shared" si="42"/>
        <v/>
      </c>
      <c r="V151" s="6" t="str">
        <f t="shared" si="43"/>
        <v/>
      </c>
      <c r="W151" s="6" t="str">
        <f t="shared" si="44"/>
        <v>-- 口腔清潔（介助の状態）</v>
      </c>
      <c r="X151" s="6"/>
      <c r="AF151" s="54"/>
      <c r="AG151" s="54"/>
      <c r="AH151" s="54"/>
      <c r="AK151" s="22" t="str">
        <f t="shared" si="11"/>
        <v>,ass0071_koku_seiketsu_kaijo</v>
      </c>
      <c r="AP151" s="22" t="str">
        <f t="shared" si="12"/>
        <v>,ass0071_koku_seiketsu_kaijo</v>
      </c>
      <c r="AU151" s="22" t="str">
        <f t="shared" si="13"/>
        <v>,ass0071_koku_seiketsu_kaijo</v>
      </c>
    </row>
    <row r="152" spans="1:47" s="22" customFormat="1" ht="30">
      <c r="A152" s="6"/>
      <c r="B152" s="14">
        <f>ROW()-13</f>
        <v>139</v>
      </c>
      <c r="C152" s="25" t="s">
        <v>1586</v>
      </c>
      <c r="D152" s="25" t="s">
        <v>1667</v>
      </c>
      <c r="E152" s="16"/>
      <c r="F152" s="16" t="s">
        <v>183</v>
      </c>
      <c r="G152" s="16">
        <v>1</v>
      </c>
      <c r="H152" s="17" t="str">
        <f t="shared" si="19"/>
        <v>text</v>
      </c>
      <c r="I152" s="17">
        <f t="shared" si="20"/>
        <v>4</v>
      </c>
      <c r="J152" s="26"/>
      <c r="K152" s="27"/>
      <c r="L152" s="28"/>
      <c r="M152" s="29" t="s">
        <v>1583</v>
      </c>
      <c r="P152" s="6"/>
      <c r="Q152" s="6"/>
      <c r="R152" s="6"/>
      <c r="S152" s="6" t="str">
        <f t="shared" si="8"/>
        <v>,ass0071_shokuji_sesshu_kaijo</v>
      </c>
      <c r="T152" s="6" t="str">
        <f t="shared" si="9"/>
        <v>TEXT</v>
      </c>
      <c r="U152" s="6" t="str">
        <f t="shared" si="10"/>
        <v/>
      </c>
      <c r="V152" s="6" t="str">
        <f t="shared" si="0"/>
        <v/>
      </c>
      <c r="W152" s="6" t="str">
        <f t="shared" si="1"/>
        <v>-- 食事摂取（介助の状態）</v>
      </c>
      <c r="X152" s="6"/>
      <c r="AF152" s="46"/>
      <c r="AG152" s="46"/>
      <c r="AH152" s="46"/>
      <c r="AK152" s="22" t="str">
        <f t="shared" si="11"/>
        <v>,ass0071_shokuji_sesshu_kaijo</v>
      </c>
      <c r="AP152" s="22" t="str">
        <f t="shared" si="12"/>
        <v>,ass0071_shokuji_sesshu_kaijo</v>
      </c>
      <c r="AU152" s="22" t="str">
        <f t="shared" si="13"/>
        <v>,ass0071_shokuji_sesshu_kaijo</v>
      </c>
    </row>
    <row r="153" spans="1:47" s="22" customFormat="1" ht="30">
      <c r="A153" s="6"/>
      <c r="B153" s="14">
        <f>ROW()-13</f>
        <v>140</v>
      </c>
      <c r="C153" s="25" t="s">
        <v>1588</v>
      </c>
      <c r="D153" s="25" t="s">
        <v>1668</v>
      </c>
      <c r="E153" s="16"/>
      <c r="F153" s="16" t="s">
        <v>183</v>
      </c>
      <c r="G153" s="16">
        <v>1</v>
      </c>
      <c r="H153" s="17" t="str">
        <f t="shared" si="19"/>
        <v>text</v>
      </c>
      <c r="I153" s="17">
        <f t="shared" si="20"/>
        <v>4</v>
      </c>
      <c r="J153" s="26"/>
      <c r="K153" s="27"/>
      <c r="L153" s="28"/>
      <c r="M153" s="29" t="s">
        <v>1583</v>
      </c>
      <c r="P153" s="6"/>
      <c r="Q153" s="6"/>
      <c r="R153" s="6"/>
      <c r="S153" s="6" t="str">
        <f t="shared" si="8"/>
        <v>,ass0071_ifuku_chakudatsu_kaijo</v>
      </c>
      <c r="T153" s="6" t="str">
        <f t="shared" si="9"/>
        <v>TEXT</v>
      </c>
      <c r="U153" s="6" t="str">
        <f t="shared" si="10"/>
        <v/>
      </c>
      <c r="V153" s="6" t="str">
        <f t="shared" si="0"/>
        <v/>
      </c>
      <c r="W153" s="6" t="str">
        <f t="shared" si="1"/>
        <v>-- 衣服の着脱（介助の状態）</v>
      </c>
      <c r="X153" s="6"/>
      <c r="AF153" s="46"/>
      <c r="AG153" s="46"/>
      <c r="AH153" s="46"/>
      <c r="AK153" s="22" t="str">
        <f t="shared" si="11"/>
        <v>,ass0071_ifuku_chakudatsu_kaijo</v>
      </c>
      <c r="AP153" s="22" t="str">
        <f t="shared" si="12"/>
        <v>,ass0071_ifuku_chakudatsu_kaijo</v>
      </c>
      <c r="AU153" s="22" t="str">
        <f t="shared" si="13"/>
        <v>,ass0071_ifuku_chakudatsu_kaijo</v>
      </c>
    </row>
    <row r="154" spans="1:47" s="22" customFormat="1" ht="121.2" customHeight="1" thickBot="1">
      <c r="A154" s="6"/>
      <c r="B154" s="30">
        <f>ROW()-13</f>
        <v>141</v>
      </c>
      <c r="C154" s="31" t="s">
        <v>1669</v>
      </c>
      <c r="D154" s="31" t="s">
        <v>1670</v>
      </c>
      <c r="E154" s="23"/>
      <c r="F154" s="23" t="s">
        <v>183</v>
      </c>
      <c r="G154" s="23">
        <v>1</v>
      </c>
      <c r="H154" s="23" t="str">
        <f t="shared" si="19"/>
        <v>text</v>
      </c>
      <c r="I154" s="23">
        <f t="shared" si="20"/>
        <v>4</v>
      </c>
      <c r="J154" s="32"/>
      <c r="K154" s="33"/>
      <c r="L154" s="34"/>
      <c r="M154" s="35" t="s">
        <v>1965</v>
      </c>
      <c r="P154" s="6"/>
      <c r="Q154" s="6"/>
      <c r="R154" s="6"/>
      <c r="S154" s="6" t="str">
        <f t="shared" si="8"/>
        <v>,tar0010_kango_hantei</v>
      </c>
      <c r="T154" s="6" t="str">
        <f t="shared" si="9"/>
        <v>TEXT</v>
      </c>
      <c r="U154" s="6" t="str">
        <f t="shared" si="10"/>
        <v/>
      </c>
      <c r="V154" s="6" t="str">
        <f t="shared" si="0"/>
        <v/>
      </c>
      <c r="W154" s="6" t="str">
        <f t="shared" si="1"/>
        <v>-- 看護必要度判定対象</v>
      </c>
      <c r="X154" s="6"/>
      <c r="AF154" s="46"/>
      <c r="AG154" s="46"/>
      <c r="AH154" s="46"/>
      <c r="AK154" s="22" t="str">
        <f t="shared" si="11"/>
        <v>,tar0010_kango_hantei</v>
      </c>
      <c r="AP154" s="22" t="str">
        <f t="shared" si="12"/>
        <v>,tar0010_kango_hantei</v>
      </c>
      <c r="AU154" s="22" t="str">
        <f t="shared" si="13"/>
        <v>,tar0010_kango_hantei</v>
      </c>
    </row>
    <row r="155" spans="1:47">
      <c r="P155" s="22"/>
      <c r="R155" s="6" t="s">
        <v>175</v>
      </c>
      <c r="Y155" s="22"/>
      <c r="Z155" s="22"/>
      <c r="AA155" s="22"/>
      <c r="AB155" s="22"/>
      <c r="AJ155" s="6" t="s">
        <v>476</v>
      </c>
      <c r="AO155" s="6" t="s">
        <v>476</v>
      </c>
      <c r="AT155" s="6" t="s">
        <v>476</v>
      </c>
    </row>
    <row r="156" spans="1:47">
      <c r="A156" s="22"/>
      <c r="P156" s="22"/>
      <c r="Y156" s="22"/>
      <c r="Z156" s="22"/>
      <c r="AA156" s="22"/>
      <c r="AB156" s="22"/>
      <c r="AK156" s="6" t="str">
        <f>AK$11&amp;"."&amp;SUBSTITUTE($D$8,"merge","dwh")</f>
        <v>milscm2.dwh_dpc_hn</v>
      </c>
      <c r="AP156" s="6" t="str">
        <f>"(select * from "&amp;$AP$11&amp;"."&amp;SUBSTITUTE($D$8,"merge","dwh")&amp;" where facility_id = '%(facility_id)s') d "</f>
        <v xml:space="preserve">(select * from milscm22.dwh_dpc_hn where facility_id = '%(facility_id)s') d </v>
      </c>
      <c r="AU156" s="6" t="str">
        <f>"(select * from "&amp;$AU$11&amp;"."&amp;SUBSTITUTE($D$8,"merge","dwh")&amp;" where facility_id = '%(facility_id)s') d "</f>
        <v xml:space="preserve">(select * from milscm12.dwh_dpc_hn where facility_id = '%(facility_id)s') d </v>
      </c>
    </row>
    <row r="157" spans="1:47">
      <c r="A157" s="22"/>
      <c r="P157" s="22"/>
      <c r="Y157" s="22"/>
      <c r="Z157" s="22"/>
      <c r="AA157" s="22"/>
      <c r="AB157" s="22"/>
      <c r="AJ157" s="6" t="s">
        <v>2006</v>
      </c>
      <c r="AO157" s="6" t="s">
        <v>2006</v>
      </c>
      <c r="AT157" s="6" t="s">
        <v>2006</v>
      </c>
    </row>
    <row r="158" spans="1:47">
      <c r="A158" s="22"/>
      <c r="P158" s="22"/>
      <c r="Y158" s="22"/>
      <c r="Z158" s="22"/>
      <c r="AA158" s="22"/>
      <c r="AB158" s="22"/>
      <c r="AI158" s="6" t="s">
        <v>138</v>
      </c>
      <c r="AK158" s="6" t="str">
        <f>$AI158&amp;" = '%(facility_id)s'"</f>
        <v>facility_id = '%(facility_id)s'</v>
      </c>
      <c r="AP158" s="6" t="str">
        <f>"not exists ( select 1 from (select * from "&amp;"milscm4."&amp;$D$8&amp;" where facility_id = '%(facility_id)s') m where"</f>
        <v>not exists ( select 1 from (select * from milscm4.merge_dpc_hn where facility_id = '%(facility_id)s') m where</v>
      </c>
      <c r="AU158" s="6" t="str">
        <f>"not exists ( select 1 from (select * from "&amp;"milscm4."&amp;$D$8&amp;" where facility_id = '%(facility_id)s') m where"</f>
        <v>not exists ( select 1 from (select * from milscm4.merge_dpc_hn where facility_id = '%(facility_id)s') m where</v>
      </c>
    </row>
    <row r="159" spans="1:47">
      <c r="A159" s="22"/>
      <c r="P159" s="22"/>
      <c r="Y159" s="22"/>
      <c r="Z159" s="22"/>
      <c r="AA159" s="22"/>
      <c r="AB159" s="22"/>
      <c r="AJ159" s="6" t="s">
        <v>2007</v>
      </c>
      <c r="AN159" s="6" t="s">
        <v>138</v>
      </c>
      <c r="AP159" s="6" t="str">
        <f>"d."&amp;AN159&amp;" = m."&amp;AN159</f>
        <v>d.facility_id = m.facility_id</v>
      </c>
      <c r="AS159" s="6" t="s">
        <v>138</v>
      </c>
      <c r="AU159" s="6" t="str">
        <f>"d."&amp;AS159&amp;" = m."&amp;AS159</f>
        <v>d.facility_id = m.facility_id</v>
      </c>
    </row>
    <row r="160" spans="1:47">
      <c r="A160" s="22"/>
      <c r="P160" s="22"/>
      <c r="Y160" s="22"/>
      <c r="Z160" s="22"/>
      <c r="AA160" s="22"/>
      <c r="AB160" s="22"/>
      <c r="AN160" s="6" t="s">
        <v>2021</v>
      </c>
      <c r="AP160" s="6" t="str">
        <f>"and d."&amp;AN160&amp;" = m."&amp;AN160</f>
        <v>and d.shinryo_ym = m.shinryo_ym</v>
      </c>
      <c r="AS160" s="6" t="s">
        <v>2021</v>
      </c>
      <c r="AU160" s="6" t="str">
        <f>"and d."&amp;AS160&amp;" = m."&amp;AS160</f>
        <v>and d.shinryo_ym = m.shinryo_ym</v>
      </c>
    </row>
    <row r="161" spans="16:47">
      <c r="P161" s="22"/>
      <c r="Y161" s="22"/>
      <c r="Z161" s="22"/>
      <c r="AA161" s="22"/>
      <c r="AB161" s="22"/>
      <c r="AP161" s="6" t="str">
        <f>")"</f>
        <v>)</v>
      </c>
      <c r="AU161" s="6" t="str">
        <f>")"</f>
        <v>)</v>
      </c>
    </row>
    <row r="162" spans="16:47">
      <c r="P162" s="22"/>
      <c r="Y162" s="22"/>
      <c r="Z162" s="22"/>
      <c r="AA162" s="22"/>
      <c r="AB162" s="22"/>
      <c r="AO162" s="6" t="s">
        <v>2007</v>
      </c>
      <c r="AT162" s="6" t="s">
        <v>2007</v>
      </c>
    </row>
    <row r="163" spans="16:47">
      <c r="P163" s="22"/>
      <c r="Y163" s="22"/>
      <c r="Z163" s="22"/>
      <c r="AA163" s="22"/>
      <c r="AB163" s="22"/>
    </row>
    <row r="164" spans="16:47">
      <c r="P164" s="22"/>
      <c r="Y164" s="22"/>
      <c r="Z164" s="22"/>
      <c r="AA164" s="22"/>
      <c r="AB164" s="22"/>
    </row>
    <row r="165" spans="16:47">
      <c r="P165" s="22"/>
      <c r="Y165" s="22"/>
      <c r="Z165" s="22"/>
      <c r="AA165" s="22"/>
      <c r="AB165" s="22"/>
    </row>
    <row r="166" spans="16:47">
      <c r="P166" s="22"/>
      <c r="Y166" s="22"/>
      <c r="Z166" s="22"/>
      <c r="AA166" s="22"/>
      <c r="AB166" s="22"/>
    </row>
    <row r="167" spans="16:47">
      <c r="P167" s="22"/>
      <c r="Y167" s="22"/>
      <c r="Z167" s="22"/>
      <c r="AA167" s="22"/>
      <c r="AB167" s="22"/>
    </row>
    <row r="168" spans="16:47">
      <c r="P168" s="22"/>
      <c r="Y168" s="22"/>
      <c r="Z168" s="22"/>
      <c r="AA168" s="22"/>
      <c r="AB168" s="22"/>
    </row>
    <row r="169" spans="16:47">
      <c r="P169" s="22"/>
      <c r="Y169" s="22"/>
      <c r="Z169" s="22"/>
      <c r="AA169" s="22"/>
      <c r="AB169" s="22"/>
    </row>
    <row r="170" spans="16:47">
      <c r="P170" s="22"/>
      <c r="Y170" s="22"/>
      <c r="Z170" s="22"/>
      <c r="AA170" s="22"/>
      <c r="AB170" s="22"/>
    </row>
    <row r="171" spans="16:47">
      <c r="P171" s="22"/>
      <c r="Y171" s="22"/>
      <c r="Z171" s="22"/>
      <c r="AA171" s="22"/>
      <c r="AB171" s="22"/>
    </row>
    <row r="172" spans="16:47">
      <c r="P172" s="22"/>
      <c r="Y172" s="22"/>
      <c r="Z172" s="22"/>
      <c r="AA172" s="22"/>
      <c r="AB172" s="22"/>
    </row>
    <row r="173" spans="16:47">
      <c r="P173" s="22"/>
      <c r="Y173" s="22"/>
      <c r="Z173" s="22"/>
      <c r="AA173" s="22"/>
      <c r="AB173"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U174"/>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milscm4.merge_dpc_ff1</v>
      </c>
    </row>
    <row r="3" spans="1:47" ht="18" thickBot="1">
      <c r="B3" s="9"/>
      <c r="C3" s="9"/>
      <c r="D3" s="9"/>
      <c r="E3" s="9"/>
      <c r="F3" s="9"/>
      <c r="G3" s="9"/>
      <c r="H3" s="9"/>
      <c r="I3" s="9"/>
      <c r="J3" s="9"/>
      <c r="K3" s="9"/>
      <c r="L3" s="9"/>
      <c r="M3" s="10"/>
      <c r="N3" s="9"/>
      <c r="Q3" s="6" t="str">
        <f>"ADD CONSTRAINT "&amp;D$8&amp;"_pkey"</f>
        <v>ADD CONSTRAINT merge_dpc_ff1_pkey</v>
      </c>
    </row>
    <row r="4" spans="1:47">
      <c r="B4" s="177" t="s">
        <v>133</v>
      </c>
      <c r="C4" s="178"/>
      <c r="D4" s="179" t="str">
        <f>VLOOKUP(D7,エンティティ一覧!A1:'エンティティ一覧'!AQ10060,13,FALSE)</f>
        <v>ENT_C1_05</v>
      </c>
      <c r="E4" s="180"/>
      <c r="F4" s="180"/>
      <c r="G4" s="180"/>
      <c r="H4" s="180"/>
      <c r="I4" s="180"/>
      <c r="J4" s="180"/>
      <c r="K4" s="180"/>
      <c r="L4" s="180"/>
      <c r="M4" s="181"/>
      <c r="R4" s="6" t="s">
        <v>176</v>
      </c>
    </row>
    <row r="5" spans="1:47">
      <c r="B5" s="161" t="s">
        <v>112</v>
      </c>
      <c r="C5" s="162"/>
      <c r="D5" s="163" t="str">
        <f>VLOOKUP(D7,エンティティ一覧!A1:'エンティティ一覧'!AQ10060,2,FALSE)</f>
        <v>SA_C1</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v>
      </c>
      <c r="E6" s="164"/>
      <c r="F6" s="164"/>
      <c r="G6" s="164"/>
      <c r="H6" s="164"/>
      <c r="I6" s="164"/>
      <c r="J6" s="164"/>
      <c r="K6" s="164"/>
      <c r="L6" s="164"/>
      <c r="M6" s="165"/>
      <c r="T6" s="6" t="s">
        <v>525</v>
      </c>
    </row>
    <row r="7" spans="1:47">
      <c r="B7" s="161" t="s">
        <v>114</v>
      </c>
      <c r="C7" s="162"/>
      <c r="D7" s="163" t="s">
        <v>543</v>
      </c>
      <c r="E7" s="164"/>
      <c r="F7" s="164"/>
      <c r="G7" s="164"/>
      <c r="H7" s="164"/>
      <c r="I7" s="164"/>
      <c r="J7" s="164"/>
      <c r="K7" s="164"/>
      <c r="L7" s="164"/>
      <c r="M7" s="165"/>
      <c r="T7" s="6" t="s">
        <v>961</v>
      </c>
    </row>
    <row r="8" spans="1:47">
      <c r="B8" s="161" t="s">
        <v>115</v>
      </c>
      <c r="C8" s="162"/>
      <c r="D8" s="163" t="s">
        <v>544</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二次利用DBのDPC調査データ_様式1テーブルについて、バックアップスキーマを含めて結合する。</v>
      </c>
      <c r="E9" s="169"/>
      <c r="F9" s="169"/>
      <c r="G9" s="169"/>
      <c r="H9" s="169"/>
      <c r="I9" s="169"/>
      <c r="J9" s="169"/>
      <c r="K9" s="169"/>
      <c r="L9" s="169"/>
      <c r="M9" s="170"/>
      <c r="P9" s="6" t="str">
        <f>"ALTER TABLE milscm4."&amp;D$8&amp;" OWNER TO pgappl11;"</f>
        <v>ALTER TABLE milscm4.merge_dpc_ff1 OWNER TO pgappl11;</v>
      </c>
    </row>
    <row r="10" spans="1:47">
      <c r="B10" s="11"/>
      <c r="C10" s="11"/>
      <c r="D10" s="9"/>
      <c r="E10" s="9"/>
      <c r="F10" s="9"/>
      <c r="G10" s="9"/>
      <c r="H10" s="9"/>
      <c r="I10" s="9"/>
      <c r="J10" s="9"/>
      <c r="K10" s="9"/>
      <c r="L10" s="9"/>
      <c r="M10" s="10"/>
      <c r="N10" s="9"/>
      <c r="P10" s="6" t="str">
        <f>"GRANT ALL ON TABLE milscm4."&amp;D$8&amp;" TO pgappl11;"</f>
        <v>GRANT ALL ON TABLE milscm4.merge_dpc_ff1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milscm4.merge_dpc_ff1</v>
      </c>
      <c r="AF12" s="156" t="s">
        <v>480</v>
      </c>
      <c r="AG12" s="156"/>
      <c r="AH12" s="156"/>
      <c r="AJ12" s="6" t="str">
        <f>"INSERT INTO milscm4."&amp;$D$8</f>
        <v>INSERT INTO milscm4.merge_dpc_ff1</v>
      </c>
      <c r="AO12" s="6" t="str">
        <f>"INSERT INTO milscm4."&amp;$D$8</f>
        <v>INSERT INTO milscm4.merge_dpc_ff1</v>
      </c>
      <c r="AT12" s="6" t="str">
        <f>"INSERT INTO milscm4."&amp;$D$8</f>
        <v>INSERT INTO milscm4.merge_dpc_ff1</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156" si="0">IF(L14="○","NOT NULL","")</f>
        <v>NOT NULL</v>
      </c>
      <c r="W14" s="6" t="str">
        <f t="shared" ref="W14:W156" si="1">"-- "&amp;C14</f>
        <v>-- 取込年月</v>
      </c>
      <c r="X14" s="6"/>
      <c r="AF14" s="42"/>
      <c r="AG14" s="42"/>
      <c r="AH14" s="42"/>
      <c r="AK14" s="22" t="str">
        <f t="shared" ref="AK14:AK17" si="2">IF(CHOOSE(MATCH(AK$11,$AF$11:$AH$11,0),$AF14,$AG14,$AH14)="〇",IF($B14&lt;&gt;1,",Null","Null"),IF($B14&lt;&gt;1,","&amp;$D14,$D14))</f>
        <v>torikomi_ym</v>
      </c>
      <c r="AP14" s="22" t="str">
        <f t="shared" ref="AP14:AP17" si="3">IF(CHOOSE(MATCH(AP$11,$AF$11:$AH$11,0),$AF14,$AG14,$AH14)="〇",IF($B14&lt;&gt;1,",Null","Null"),IF($B14&lt;&gt;1,","&amp;$D14,$D14))</f>
        <v>torikomi_ym</v>
      </c>
      <c r="AU14" s="22" t="str">
        <f t="shared" ref="AU14:AU17" si="4">IF(CHOOSE(MATCH(AU$11,$AF$11:$AH$11,0),$AF14,$AG14,$AH14)="〇",IF($B14&lt;&gt;1,",Null","Null"),IF($B14&lt;&gt;1,","&amp;$D14,$D14))</f>
        <v>torikomi_ym</v>
      </c>
    </row>
    <row r="15" spans="1:47" s="22" customFormat="1">
      <c r="A15" s="6"/>
      <c r="B15" s="14">
        <f t="shared" ref="B15:B154" si="5">ROW()-13</f>
        <v>2</v>
      </c>
      <c r="C15" s="15" t="s">
        <v>162</v>
      </c>
      <c r="D15" s="15" t="s">
        <v>136</v>
      </c>
      <c r="E15" s="17"/>
      <c r="F15" s="16" t="s">
        <v>129</v>
      </c>
      <c r="G15" s="17">
        <v>10</v>
      </c>
      <c r="H15" s="17" t="str">
        <f t="shared" ref="H15:H78" si="6">IF(F15="フラグ","boolean",IF(F15="文字列","text",IF(F15="整数","integer",IF(F15="実数","numeric",""))))</f>
        <v>integer</v>
      </c>
      <c r="I15" s="17">
        <f t="shared" ref="I15:I78" si="7">IF(H15="boolean",1,IF(H15="text",IF(G15&lt;=126,1+(G15*3),4+(G15*3)),IF(H15="integer",4,IF(H15="numeric",3+CEILING(G15/4*2,2),0))))</f>
        <v>4</v>
      </c>
      <c r="J15" s="18"/>
      <c r="K15" s="21"/>
      <c r="L15" s="19"/>
      <c r="M15" s="20" t="s">
        <v>415</v>
      </c>
      <c r="P15" s="6"/>
      <c r="Q15" s="6"/>
      <c r="R15" s="6"/>
      <c r="S15" s="6" t="str">
        <f t="shared" ref="S15:S156" si="8">IF(B15&lt;&gt;1,","&amp;D15,D15)</f>
        <v>,mil_karute_id</v>
      </c>
      <c r="T15" s="6" t="str">
        <f t="shared" ref="T15:T156" si="9">UPPER(H15)</f>
        <v>INTEGER</v>
      </c>
      <c r="U15" s="6" t="str">
        <f t="shared" ref="U15:U156" si="10">IF(K15&lt;&gt;"","default "&amp;IF(H15="text","'"&amp;K15&amp;"'",K15),"")</f>
        <v/>
      </c>
      <c r="V15" s="6" t="str">
        <f t="shared" si="0"/>
        <v/>
      </c>
      <c r="W15" s="6" t="str">
        <f t="shared" si="1"/>
        <v>-- 千年カルテID</v>
      </c>
      <c r="X15" s="6"/>
      <c r="AF15" s="42"/>
      <c r="AG15" s="42"/>
      <c r="AH15" s="42"/>
      <c r="AK15" s="22" t="str">
        <f t="shared" si="2"/>
        <v>,mil_karute_id</v>
      </c>
      <c r="AP15" s="22" t="str">
        <f t="shared" si="3"/>
        <v>,mil_karute_id</v>
      </c>
      <c r="AU15" s="22" t="str">
        <f t="shared" si="4"/>
        <v>,mil_karute_id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416</v>
      </c>
      <c r="P16" s="6"/>
      <c r="Q16" s="6"/>
      <c r="R16" s="6"/>
      <c r="S16" s="6" t="str">
        <f t="shared" si="8"/>
        <v>,facility_id</v>
      </c>
      <c r="T16" s="6" t="str">
        <f t="shared" si="9"/>
        <v>TEXT</v>
      </c>
      <c r="U16" s="6" t="str">
        <f t="shared" si="10"/>
        <v/>
      </c>
      <c r="V16" s="6" t="str">
        <f t="shared" si="0"/>
        <v>NOT NULL</v>
      </c>
      <c r="W16" s="6" t="str">
        <f t="shared" si="1"/>
        <v>-- 施設ID</v>
      </c>
      <c r="X16" s="6"/>
      <c r="AF16" s="42"/>
      <c r="AG16" s="42"/>
      <c r="AH16" s="42"/>
      <c r="AK16" s="22" t="str">
        <f t="shared" si="2"/>
        <v>,facility_id</v>
      </c>
      <c r="AP16" s="22" t="str">
        <f t="shared" si="3"/>
        <v>,facility_id</v>
      </c>
      <c r="AU16" s="22" t="str">
        <f t="shared" si="4"/>
        <v>,facility_id</v>
      </c>
    </row>
    <row r="17" spans="1:47" s="22" customFormat="1" ht="69.599999999999994">
      <c r="A17" s="6"/>
      <c r="B17" s="14">
        <f t="shared" si="5"/>
        <v>4</v>
      </c>
      <c r="C17" s="15" t="s">
        <v>417</v>
      </c>
      <c r="D17" s="15" t="s">
        <v>139</v>
      </c>
      <c r="E17" s="17" t="s">
        <v>137</v>
      </c>
      <c r="F17" s="16" t="s">
        <v>183</v>
      </c>
      <c r="G17" s="17">
        <v>6</v>
      </c>
      <c r="H17" s="17" t="str">
        <f t="shared" si="6"/>
        <v>text</v>
      </c>
      <c r="I17" s="17">
        <f t="shared" si="7"/>
        <v>19</v>
      </c>
      <c r="J17" s="18"/>
      <c r="K17" s="21"/>
      <c r="L17" s="19" t="s">
        <v>137</v>
      </c>
      <c r="M17" s="20" t="s">
        <v>518</v>
      </c>
      <c r="P17" s="6"/>
      <c r="Q17" s="6"/>
      <c r="R17" s="6"/>
      <c r="S17" s="6" t="str">
        <f t="shared" si="8"/>
        <v>,shinryo_ym</v>
      </c>
      <c r="T17" s="6" t="str">
        <f t="shared" si="9"/>
        <v>TEXT</v>
      </c>
      <c r="U17" s="6" t="str">
        <f t="shared" si="10"/>
        <v/>
      </c>
      <c r="V17" s="6" t="str">
        <f t="shared" si="0"/>
        <v>NOT NULL</v>
      </c>
      <c r="W17" s="6" t="str">
        <f t="shared" si="1"/>
        <v>-- 診療年月</v>
      </c>
      <c r="X17" s="6"/>
      <c r="AF17" s="42"/>
      <c r="AG17" s="42"/>
      <c r="AH17" s="42"/>
      <c r="AK17" s="22" t="str">
        <f t="shared" si="2"/>
        <v>,shinryo_ym</v>
      </c>
      <c r="AP17" s="22" t="str">
        <f t="shared" si="3"/>
        <v>,shinryo_ym</v>
      </c>
      <c r="AU17" s="22" t="str">
        <f t="shared" si="4"/>
        <v>,shinryo_ym</v>
      </c>
    </row>
    <row r="18" spans="1:47" s="22" customFormat="1">
      <c r="A18" s="6"/>
      <c r="B18" s="14">
        <f>ROW()-13</f>
        <v>5</v>
      </c>
      <c r="C18" s="25" t="s">
        <v>483</v>
      </c>
      <c r="D18" s="25" t="s">
        <v>160</v>
      </c>
      <c r="E18" s="16"/>
      <c r="F18" s="16" t="s">
        <v>183</v>
      </c>
      <c r="G18" s="16">
        <v>3</v>
      </c>
      <c r="H18" s="17" t="str">
        <f t="shared" si="6"/>
        <v>text</v>
      </c>
      <c r="I18" s="17">
        <f t="shared" si="7"/>
        <v>10</v>
      </c>
      <c r="J18" s="26"/>
      <c r="K18" s="27" t="s">
        <v>419</v>
      </c>
      <c r="L18" s="28" t="s">
        <v>137</v>
      </c>
      <c r="M18" s="29" t="s">
        <v>420</v>
      </c>
      <c r="P18" s="6"/>
      <c r="Q18" s="6"/>
      <c r="R18" s="6"/>
      <c r="S18" s="6" t="str">
        <f t="shared" si="8"/>
        <v>,data_type</v>
      </c>
      <c r="T18" s="6" t="str">
        <f t="shared" si="9"/>
        <v>TEXT</v>
      </c>
      <c r="U18" s="6" t="str">
        <f t="shared" si="10"/>
        <v>default 'DPC'</v>
      </c>
      <c r="V18" s="6" t="str">
        <f t="shared" si="0"/>
        <v>NOT NULL</v>
      </c>
      <c r="W18" s="6" t="str">
        <f t="shared" si="1"/>
        <v>-- データ種別</v>
      </c>
      <c r="X18" s="6"/>
      <c r="AF18" s="42"/>
      <c r="AG18" s="42"/>
      <c r="AH18" s="42"/>
      <c r="AK18" s="22" t="str">
        <f>IF(CHOOSE(MATCH(AK$11,$AF$11:$AH$11,0),$AF18,$AG18,$AH18)="〇",IF($B18&lt;&gt;1,",Null","Null"),IF($B18&lt;&gt;1,","&amp;$D18,$D18))</f>
        <v>,data_type</v>
      </c>
      <c r="AP18" s="22" t="str">
        <f>IF(CHOOSE(MATCH(AP$11,$AF$11:$AH$11,0),$AF18,$AG18,$AH18)="〇",IF($B18&lt;&gt;1,",Null","Null"),IF($B18&lt;&gt;1,","&amp;$D18,$D18))</f>
        <v>,data_type</v>
      </c>
      <c r="AU18" s="22" t="str">
        <f>IF(CHOOSE(MATCH(AU$11,$AF$11:$AH$11,0),$AF18,$AG18,$AH18)="〇",IF($B18&lt;&gt;1,",Null","Null"),IF($B18&lt;&gt;1,","&amp;$D18,$D18))</f>
        <v>,data_type</v>
      </c>
    </row>
    <row r="19" spans="1:47" s="22" customFormat="1">
      <c r="A19" s="6"/>
      <c r="B19" s="14">
        <f t="shared" si="5"/>
        <v>6</v>
      </c>
      <c r="C19" s="15" t="s">
        <v>421</v>
      </c>
      <c r="D19" s="15" t="s">
        <v>179</v>
      </c>
      <c r="E19" s="17" t="s">
        <v>137</v>
      </c>
      <c r="F19" s="16" t="s">
        <v>183</v>
      </c>
      <c r="G19" s="17">
        <v>10</v>
      </c>
      <c r="H19" s="17" t="str">
        <f t="shared" si="6"/>
        <v>text</v>
      </c>
      <c r="I19" s="17">
        <f t="shared" si="7"/>
        <v>31</v>
      </c>
      <c r="J19" s="18"/>
      <c r="K19" s="21"/>
      <c r="L19" s="19" t="s">
        <v>137</v>
      </c>
      <c r="M19" s="20"/>
      <c r="P19" s="6"/>
      <c r="Q19" s="6"/>
      <c r="R19" s="6"/>
      <c r="S19" s="6" t="str">
        <f t="shared" si="8"/>
        <v>,shikibetsu_no</v>
      </c>
      <c r="T19" s="6" t="str">
        <f t="shared" si="9"/>
        <v>TEXT</v>
      </c>
      <c r="U19" s="6" t="str">
        <f t="shared" si="10"/>
        <v/>
      </c>
      <c r="V19" s="6" t="str">
        <f t="shared" si="0"/>
        <v>NOT NULL</v>
      </c>
      <c r="W19" s="6" t="str">
        <f t="shared" si="1"/>
        <v>-- データ識別番号</v>
      </c>
      <c r="X19" s="6"/>
      <c r="AF19" s="42"/>
      <c r="AG19" s="42"/>
      <c r="AH19" s="42"/>
      <c r="AK19" s="22" t="str">
        <f t="shared" ref="AK19:AK156" si="11">IF(CHOOSE(MATCH(AK$11,$AF$11:$AH$11,0),$AF19,$AG19,$AH19)="〇",IF($B19&lt;&gt;1,",Null","Null"),IF($B19&lt;&gt;1,","&amp;$D19,$D19))</f>
        <v>,shikibetsu_no</v>
      </c>
      <c r="AP19" s="22" t="str">
        <f t="shared" ref="AP19:AP156" si="12">IF(CHOOSE(MATCH(AP$11,$AF$11:$AH$11,0),$AF19,$AG19,$AH19)="〇",IF($B19&lt;&gt;1,",Null","Null"),IF($B19&lt;&gt;1,","&amp;$D19,$D19))</f>
        <v>,shikibetsu_no</v>
      </c>
      <c r="AU19" s="22" t="str">
        <f t="shared" ref="AU19:AU156" si="13">IF(CHOOSE(MATCH(AU$11,$AF$11:$AH$11,0),$AF19,$AG19,$AH19)="〇",IF($B19&lt;&gt;1,",Null","Null"),IF($B19&lt;&gt;1,","&amp;$D19,$D19))</f>
        <v>,shikibetsu_no</v>
      </c>
    </row>
    <row r="20" spans="1:47" s="22" customFormat="1">
      <c r="A20" s="6"/>
      <c r="B20" s="14">
        <f t="shared" si="5"/>
        <v>7</v>
      </c>
      <c r="C20" s="25" t="s">
        <v>485</v>
      </c>
      <c r="D20" s="25" t="s">
        <v>141</v>
      </c>
      <c r="E20" s="16" t="s">
        <v>137</v>
      </c>
      <c r="F20" s="16" t="s">
        <v>183</v>
      </c>
      <c r="G20" s="16">
        <v>8</v>
      </c>
      <c r="H20" s="17" t="str">
        <f t="shared" si="6"/>
        <v>text</v>
      </c>
      <c r="I20" s="17">
        <f t="shared" si="7"/>
        <v>25</v>
      </c>
      <c r="J20" s="26"/>
      <c r="K20" s="27"/>
      <c r="L20" s="28" t="s">
        <v>137</v>
      </c>
      <c r="M20" s="29" t="s">
        <v>425</v>
      </c>
      <c r="P20" s="6"/>
      <c r="Q20" s="6"/>
      <c r="R20" s="6"/>
      <c r="S20" s="6" t="str">
        <f t="shared" si="8"/>
        <v>,nyuin_ymd</v>
      </c>
      <c r="T20" s="6" t="str">
        <f t="shared" si="9"/>
        <v>TEXT</v>
      </c>
      <c r="U20" s="6" t="str">
        <f t="shared" si="10"/>
        <v/>
      </c>
      <c r="V20" s="6" t="str">
        <f t="shared" si="0"/>
        <v>NOT NULL</v>
      </c>
      <c r="W20" s="6" t="str">
        <f t="shared" si="1"/>
        <v>-- 入院年月日</v>
      </c>
      <c r="X20" s="6"/>
      <c r="AF20" s="42"/>
      <c r="AG20" s="42"/>
      <c r="AH20" s="42"/>
      <c r="AK20" s="22" t="str">
        <f t="shared" si="11"/>
        <v>,nyuin_ymd</v>
      </c>
      <c r="AP20" s="22" t="str">
        <f t="shared" si="12"/>
        <v>,nyuin_ymd</v>
      </c>
      <c r="AU20" s="22" t="str">
        <f t="shared" si="13"/>
        <v>,nyuin_ymd</v>
      </c>
    </row>
    <row r="21" spans="1:47" s="22" customFormat="1">
      <c r="A21" s="6"/>
      <c r="B21" s="14">
        <f t="shared" si="5"/>
        <v>8</v>
      </c>
      <c r="C21" s="15" t="s">
        <v>545</v>
      </c>
      <c r="D21" s="15" t="s">
        <v>546</v>
      </c>
      <c r="E21" s="17" t="s">
        <v>137</v>
      </c>
      <c r="F21" s="16" t="s">
        <v>183</v>
      </c>
      <c r="G21" s="17">
        <v>4</v>
      </c>
      <c r="H21" s="17" t="str">
        <f t="shared" si="6"/>
        <v>text</v>
      </c>
      <c r="I21" s="17">
        <f t="shared" si="7"/>
        <v>13</v>
      </c>
      <c r="J21" s="18"/>
      <c r="K21" s="21"/>
      <c r="L21" s="19" t="s">
        <v>137</v>
      </c>
      <c r="M21" s="20"/>
      <c r="P21" s="6"/>
      <c r="Q21" s="6"/>
      <c r="R21" s="6"/>
      <c r="S21" s="6" t="str">
        <f t="shared" si="8"/>
        <v>,times_no</v>
      </c>
      <c r="T21" s="6" t="str">
        <f t="shared" si="9"/>
        <v>TEXT</v>
      </c>
      <c r="U21" s="6" t="str">
        <f t="shared" si="10"/>
        <v/>
      </c>
      <c r="V21" s="6" t="str">
        <f t="shared" si="0"/>
        <v>NOT NULL</v>
      </c>
      <c r="W21" s="6" t="str">
        <f t="shared" si="1"/>
        <v>-- 回数管理番号</v>
      </c>
      <c r="X21" s="6"/>
      <c r="AF21" s="42"/>
      <c r="AG21" s="42"/>
      <c r="AH21" s="42"/>
      <c r="AK21" s="22" t="str">
        <f t="shared" si="11"/>
        <v>,times_no</v>
      </c>
      <c r="AP21" s="22" t="str">
        <f t="shared" si="12"/>
        <v>,times_no</v>
      </c>
      <c r="AU21" s="22" t="str">
        <f t="shared" si="13"/>
        <v>,times_no</v>
      </c>
    </row>
    <row r="22" spans="1:47" s="22" customFormat="1">
      <c r="A22" s="6"/>
      <c r="B22" s="14">
        <f>ROW()-13</f>
        <v>9</v>
      </c>
      <c r="C22" s="25" t="s">
        <v>547</v>
      </c>
      <c r="D22" s="25" t="s">
        <v>548</v>
      </c>
      <c r="E22" s="16" t="s">
        <v>137</v>
      </c>
      <c r="F22" s="16" t="s">
        <v>183</v>
      </c>
      <c r="G22" s="16">
        <v>1</v>
      </c>
      <c r="H22" s="17" t="str">
        <f t="shared" si="6"/>
        <v>text</v>
      </c>
      <c r="I22" s="17">
        <f t="shared" si="7"/>
        <v>4</v>
      </c>
      <c r="J22" s="26"/>
      <c r="K22" s="27"/>
      <c r="L22" s="28" t="s">
        <v>137</v>
      </c>
      <c r="M22" s="29"/>
      <c r="P22" s="6"/>
      <c r="Q22" s="6"/>
      <c r="R22" s="6"/>
      <c r="S22" s="6" t="str">
        <f t="shared" si="8"/>
        <v>,sokatsu_shinryo_no</v>
      </c>
      <c r="T22" s="6" t="str">
        <f t="shared" si="9"/>
        <v>TEXT</v>
      </c>
      <c r="U22" s="6" t="str">
        <f t="shared" si="10"/>
        <v/>
      </c>
      <c r="V22" s="6" t="str">
        <f t="shared" si="0"/>
        <v>NOT NULL</v>
      </c>
      <c r="W22" s="6" t="str">
        <f t="shared" si="1"/>
        <v>-- 統括診療情報番号</v>
      </c>
      <c r="X22" s="6"/>
      <c r="AF22" s="42"/>
      <c r="AG22" s="42"/>
      <c r="AH22" s="42"/>
      <c r="AK22" s="22" t="str">
        <f t="shared" si="11"/>
        <v>,sokatsu_shinryo_no</v>
      </c>
      <c r="AP22" s="22" t="str">
        <f t="shared" si="12"/>
        <v>,sokatsu_shinryo_no</v>
      </c>
      <c r="AU22" s="22" t="str">
        <f t="shared" si="13"/>
        <v>,sokatsu_shinryo_no</v>
      </c>
    </row>
    <row r="23" spans="1:47" s="22" customFormat="1">
      <c r="A23" s="6"/>
      <c r="B23" s="14">
        <f t="shared" si="5"/>
        <v>10</v>
      </c>
      <c r="C23" s="15" t="s">
        <v>549</v>
      </c>
      <c r="D23" s="15" t="s">
        <v>550</v>
      </c>
      <c r="E23" s="17" t="s">
        <v>137</v>
      </c>
      <c r="F23" s="16" t="s">
        <v>183</v>
      </c>
      <c r="G23" s="17">
        <v>7</v>
      </c>
      <c r="H23" s="17" t="str">
        <f t="shared" si="6"/>
        <v>text</v>
      </c>
      <c r="I23" s="17">
        <f t="shared" si="7"/>
        <v>22</v>
      </c>
      <c r="J23" s="18"/>
      <c r="K23" s="21" t="s">
        <v>768</v>
      </c>
      <c r="L23" s="19" t="s">
        <v>137</v>
      </c>
      <c r="M23" s="20" t="s">
        <v>769</v>
      </c>
      <c r="P23" s="6"/>
      <c r="Q23" s="6"/>
      <c r="R23" s="6"/>
      <c r="S23" s="6" t="str">
        <f t="shared" si="8"/>
        <v>,code</v>
      </c>
      <c r="T23" s="6" t="str">
        <f t="shared" si="9"/>
        <v>TEXT</v>
      </c>
      <c r="U23" s="6" t="str">
        <f t="shared" si="10"/>
        <v>default 'A000010'</v>
      </c>
      <c r="V23" s="6" t="str">
        <f t="shared" si="0"/>
        <v>NOT NULL</v>
      </c>
      <c r="W23" s="6" t="str">
        <f t="shared" si="1"/>
        <v>-- コード</v>
      </c>
      <c r="X23" s="6"/>
      <c r="AF23" s="42"/>
      <c r="AG23" s="42"/>
      <c r="AH23" s="42"/>
      <c r="AK23" s="22" t="str">
        <f t="shared" si="11"/>
        <v>,code</v>
      </c>
      <c r="AP23" s="22" t="str">
        <f t="shared" si="12"/>
        <v>,code</v>
      </c>
      <c r="AU23" s="22" t="str">
        <f t="shared" si="13"/>
        <v>,code</v>
      </c>
    </row>
    <row r="24" spans="1:47" s="22" customFormat="1">
      <c r="A24" s="6"/>
      <c r="B24" s="14">
        <f t="shared" si="5"/>
        <v>11</v>
      </c>
      <c r="C24" s="25" t="s">
        <v>551</v>
      </c>
      <c r="D24" s="25" t="s">
        <v>552</v>
      </c>
      <c r="E24" s="16" t="s">
        <v>137</v>
      </c>
      <c r="F24" s="16" t="s">
        <v>183</v>
      </c>
      <c r="G24" s="16">
        <v>8</v>
      </c>
      <c r="H24" s="17" t="str">
        <f t="shared" si="6"/>
        <v>text</v>
      </c>
      <c r="I24" s="17">
        <f t="shared" si="7"/>
        <v>25</v>
      </c>
      <c r="J24" s="26"/>
      <c r="K24" s="27">
        <v>20140401</v>
      </c>
      <c r="L24" s="28" t="s">
        <v>137</v>
      </c>
      <c r="M24" s="29" t="s">
        <v>770</v>
      </c>
      <c r="P24" s="6"/>
      <c r="Q24" s="6"/>
      <c r="R24" s="6"/>
      <c r="S24" s="6" t="str">
        <f t="shared" si="8"/>
        <v>,version</v>
      </c>
      <c r="T24" s="6" t="str">
        <f t="shared" si="9"/>
        <v>TEXT</v>
      </c>
      <c r="U24" s="6" t="str">
        <f t="shared" si="10"/>
        <v>default '20140401'</v>
      </c>
      <c r="V24" s="6" t="str">
        <f t="shared" si="0"/>
        <v>NOT NULL</v>
      </c>
      <c r="W24" s="6" t="str">
        <f t="shared" si="1"/>
        <v>-- バージョン</v>
      </c>
      <c r="X24" s="6"/>
      <c r="AF24" s="42"/>
      <c r="AG24" s="42"/>
      <c r="AH24" s="42"/>
      <c r="AK24" s="22" t="str">
        <f t="shared" si="11"/>
        <v>,version</v>
      </c>
      <c r="AP24" s="22" t="str">
        <f t="shared" si="12"/>
        <v>,version</v>
      </c>
      <c r="AU24" s="22" t="str">
        <f t="shared" si="13"/>
        <v>,version</v>
      </c>
    </row>
    <row r="25" spans="1:47" s="22" customFormat="1">
      <c r="A25" s="6"/>
      <c r="B25" s="14">
        <f t="shared" si="5"/>
        <v>12</v>
      </c>
      <c r="C25" s="15" t="s">
        <v>553</v>
      </c>
      <c r="D25" s="15" t="s">
        <v>554</v>
      </c>
      <c r="E25" s="17" t="s">
        <v>137</v>
      </c>
      <c r="F25" s="16" t="s">
        <v>183</v>
      </c>
      <c r="G25" s="17">
        <v>4</v>
      </c>
      <c r="H25" s="17" t="str">
        <f t="shared" si="6"/>
        <v>text</v>
      </c>
      <c r="I25" s="17">
        <f t="shared" si="7"/>
        <v>13</v>
      </c>
      <c r="J25" s="18"/>
      <c r="K25" s="21"/>
      <c r="L25" s="19" t="s">
        <v>137</v>
      </c>
      <c r="M25" s="20"/>
      <c r="P25" s="6"/>
      <c r="Q25" s="6"/>
      <c r="R25" s="6"/>
      <c r="S25" s="6" t="str">
        <f t="shared" si="8"/>
        <v>,number</v>
      </c>
      <c r="T25" s="6" t="str">
        <f t="shared" si="9"/>
        <v>TEXT</v>
      </c>
      <c r="U25" s="6" t="str">
        <f t="shared" si="10"/>
        <v/>
      </c>
      <c r="V25" s="6" t="str">
        <f t="shared" si="0"/>
        <v>NOT NULL</v>
      </c>
      <c r="W25" s="6" t="str">
        <f t="shared" si="1"/>
        <v>-- 連番</v>
      </c>
      <c r="X25" s="6"/>
      <c r="AF25" s="42"/>
      <c r="AG25" s="42"/>
      <c r="AH25" s="42"/>
      <c r="AK25" s="22" t="str">
        <f t="shared" si="11"/>
        <v>,number</v>
      </c>
      <c r="AP25" s="22" t="str">
        <f t="shared" si="12"/>
        <v>,number</v>
      </c>
      <c r="AU25" s="22" t="str">
        <f t="shared" si="13"/>
        <v>,number</v>
      </c>
    </row>
    <row r="26" spans="1:47" s="22" customFormat="1">
      <c r="A26" s="6"/>
      <c r="B26" s="14">
        <f>ROW()-13</f>
        <v>13</v>
      </c>
      <c r="C26" s="25" t="s">
        <v>555</v>
      </c>
      <c r="D26" s="25" t="s">
        <v>556</v>
      </c>
      <c r="E26" s="16"/>
      <c r="F26" s="16" t="s">
        <v>183</v>
      </c>
      <c r="G26" s="16">
        <v>8</v>
      </c>
      <c r="H26" s="17" t="str">
        <f t="shared" si="6"/>
        <v>text</v>
      </c>
      <c r="I26" s="17">
        <f t="shared" si="7"/>
        <v>25</v>
      </c>
      <c r="J26" s="26"/>
      <c r="K26" s="27"/>
      <c r="L26" s="28"/>
      <c r="M26" s="29" t="s">
        <v>425</v>
      </c>
      <c r="P26" s="6"/>
      <c r="Q26" s="6"/>
      <c r="R26" s="6"/>
      <c r="S26" s="6" t="str">
        <f t="shared" si="8"/>
        <v>,a000010_birthday</v>
      </c>
      <c r="T26" s="6" t="str">
        <f t="shared" si="9"/>
        <v>TEXT</v>
      </c>
      <c r="U26" s="6" t="str">
        <f t="shared" si="10"/>
        <v/>
      </c>
      <c r="V26" s="6" t="str">
        <f t="shared" si="0"/>
        <v/>
      </c>
      <c r="W26" s="6" t="str">
        <f t="shared" si="1"/>
        <v>-- 生年月日</v>
      </c>
      <c r="X26" s="6"/>
      <c r="AF26" s="42"/>
      <c r="AG26" s="42"/>
      <c r="AH26" s="42"/>
      <c r="AK26" s="22" t="str">
        <f t="shared" si="11"/>
        <v>,a000010_birthday</v>
      </c>
      <c r="AP26" s="22" t="str">
        <f t="shared" si="12"/>
        <v>,a000010_birthday</v>
      </c>
      <c r="AU26" s="22" t="str">
        <f t="shared" si="13"/>
        <v>,a000010_birthday</v>
      </c>
    </row>
    <row r="27" spans="1:47" s="22" customFormat="1">
      <c r="A27" s="6"/>
      <c r="B27" s="14">
        <f t="shared" si="5"/>
        <v>14</v>
      </c>
      <c r="C27" s="15" t="s">
        <v>557</v>
      </c>
      <c r="D27" s="15" t="s">
        <v>2008</v>
      </c>
      <c r="E27" s="17"/>
      <c r="F27" s="16" t="s">
        <v>183</v>
      </c>
      <c r="G27" s="17">
        <v>1</v>
      </c>
      <c r="H27" s="17" t="str">
        <f t="shared" si="6"/>
        <v>text</v>
      </c>
      <c r="I27" s="17">
        <f t="shared" si="7"/>
        <v>4</v>
      </c>
      <c r="J27" s="18"/>
      <c r="K27" s="21"/>
      <c r="L27" s="19"/>
      <c r="M27" s="20" t="s">
        <v>2009</v>
      </c>
      <c r="P27" s="6"/>
      <c r="Q27" s="6"/>
      <c r="R27" s="6"/>
      <c r="S27" s="6" t="str">
        <f t="shared" si="8"/>
        <v>,a000010_sex</v>
      </c>
      <c r="T27" s="6" t="str">
        <f t="shared" si="9"/>
        <v>TEXT</v>
      </c>
      <c r="U27" s="6" t="str">
        <f t="shared" si="10"/>
        <v/>
      </c>
      <c r="V27" s="6" t="str">
        <f t="shared" si="0"/>
        <v/>
      </c>
      <c r="W27" s="6" t="str">
        <f t="shared" si="1"/>
        <v>-- 性別</v>
      </c>
      <c r="X27" s="6"/>
      <c r="AF27" s="42"/>
      <c r="AG27" s="42"/>
      <c r="AH27" s="42"/>
      <c r="AK27" s="22" t="str">
        <f t="shared" si="11"/>
        <v>,a000010_sex</v>
      </c>
      <c r="AP27" s="22" t="str">
        <f t="shared" si="12"/>
        <v>,a000010_sex</v>
      </c>
      <c r="AU27" s="22" t="str">
        <f t="shared" si="13"/>
        <v>,a000010_sex</v>
      </c>
    </row>
    <row r="28" spans="1:47" s="22" customFormat="1">
      <c r="A28" s="6"/>
      <c r="B28" s="14">
        <f t="shared" si="5"/>
        <v>15</v>
      </c>
      <c r="C28" s="15" t="s">
        <v>558</v>
      </c>
      <c r="D28" s="15" t="s">
        <v>559</v>
      </c>
      <c r="E28" s="17"/>
      <c r="F28" s="16" t="s">
        <v>183</v>
      </c>
      <c r="G28" s="17">
        <v>7</v>
      </c>
      <c r="H28" s="17" t="str">
        <f t="shared" si="6"/>
        <v>text</v>
      </c>
      <c r="I28" s="17">
        <f t="shared" si="7"/>
        <v>22</v>
      </c>
      <c r="J28" s="18"/>
      <c r="K28" s="21"/>
      <c r="L28" s="19"/>
      <c r="M28" s="20"/>
      <c r="P28" s="6"/>
      <c r="Q28" s="6"/>
      <c r="R28" s="6"/>
      <c r="S28" s="6" t="str">
        <f t="shared" si="8"/>
        <v>,a000010_postal_code</v>
      </c>
      <c r="T28" s="6" t="str">
        <f t="shared" si="9"/>
        <v>TEXT</v>
      </c>
      <c r="U28" s="6" t="str">
        <f t="shared" si="10"/>
        <v/>
      </c>
      <c r="V28" s="6" t="str">
        <f t="shared" si="0"/>
        <v/>
      </c>
      <c r="W28" s="6" t="str">
        <f t="shared" si="1"/>
        <v>-- 患者住所地域の郵便番号</v>
      </c>
      <c r="X28" s="6"/>
      <c r="AF28" s="42"/>
      <c r="AG28" s="42"/>
      <c r="AH28" s="42"/>
      <c r="AK28" s="22" t="str">
        <f t="shared" si="11"/>
        <v>,a000010_postal_code</v>
      </c>
      <c r="AP28" s="22" t="str">
        <f t="shared" si="12"/>
        <v>,a000010_postal_code</v>
      </c>
      <c r="AU28" s="22" t="str">
        <f t="shared" si="13"/>
        <v>,a000010_postal_code</v>
      </c>
    </row>
    <row r="29" spans="1:47" s="22" customFormat="1">
      <c r="A29" s="6"/>
      <c r="B29" s="14">
        <f t="shared" si="5"/>
        <v>16</v>
      </c>
      <c r="C29" s="25" t="s">
        <v>424</v>
      </c>
      <c r="D29" s="25" t="s">
        <v>560</v>
      </c>
      <c r="E29" s="16"/>
      <c r="F29" s="16" t="s">
        <v>183</v>
      </c>
      <c r="G29" s="16">
        <v>8</v>
      </c>
      <c r="H29" s="17" t="str">
        <f t="shared" si="6"/>
        <v>text</v>
      </c>
      <c r="I29" s="17">
        <f t="shared" si="7"/>
        <v>25</v>
      </c>
      <c r="J29" s="26"/>
      <c r="K29" s="27"/>
      <c r="L29" s="28"/>
      <c r="M29" s="29" t="s">
        <v>425</v>
      </c>
      <c r="P29" s="6"/>
      <c r="Q29" s="6"/>
      <c r="R29" s="6"/>
      <c r="S29" s="6" t="str">
        <f t="shared" si="8"/>
        <v>,a000020_nyuin_ymd</v>
      </c>
      <c r="T29" s="6" t="str">
        <f t="shared" si="9"/>
        <v>TEXT</v>
      </c>
      <c r="U29" s="6" t="str">
        <f t="shared" si="10"/>
        <v/>
      </c>
      <c r="V29" s="6" t="str">
        <f t="shared" si="0"/>
        <v/>
      </c>
      <c r="W29" s="6" t="str">
        <f t="shared" si="1"/>
        <v>-- 入院年月日</v>
      </c>
      <c r="X29" s="6"/>
      <c r="AF29" s="42"/>
      <c r="AG29" s="42"/>
      <c r="AH29" s="42"/>
      <c r="AK29" s="22" t="str">
        <f t="shared" si="11"/>
        <v>,a000020_nyuin_ymd</v>
      </c>
      <c r="AP29" s="22" t="str">
        <f t="shared" si="12"/>
        <v>,a000020_nyuin_ymd</v>
      </c>
      <c r="AU29" s="22" t="str">
        <f t="shared" si="13"/>
        <v>,a000020_nyuin_ymd</v>
      </c>
    </row>
    <row r="30" spans="1:47" s="22" customFormat="1">
      <c r="A30" s="6"/>
      <c r="B30" s="14">
        <f t="shared" si="5"/>
        <v>17</v>
      </c>
      <c r="C30" s="15" t="s">
        <v>561</v>
      </c>
      <c r="D30" s="15" t="s">
        <v>562</v>
      </c>
      <c r="E30" s="17"/>
      <c r="F30" s="16" t="s">
        <v>183</v>
      </c>
      <c r="G30" s="17">
        <v>1</v>
      </c>
      <c r="H30" s="17" t="str">
        <f t="shared" si="6"/>
        <v>text</v>
      </c>
      <c r="I30" s="17">
        <f t="shared" si="7"/>
        <v>4</v>
      </c>
      <c r="J30" s="18"/>
      <c r="K30" s="21"/>
      <c r="L30" s="19"/>
      <c r="M30" s="20"/>
      <c r="P30" s="6"/>
      <c r="Q30" s="6"/>
      <c r="R30" s="6"/>
      <c r="S30" s="6" t="str">
        <f t="shared" si="8"/>
        <v>,a000020_nyuin_route</v>
      </c>
      <c r="T30" s="6" t="str">
        <f t="shared" si="9"/>
        <v>TEXT</v>
      </c>
      <c r="U30" s="6" t="str">
        <f t="shared" si="10"/>
        <v/>
      </c>
      <c r="V30" s="6" t="str">
        <f t="shared" si="0"/>
        <v/>
      </c>
      <c r="W30" s="6" t="str">
        <f t="shared" si="1"/>
        <v>-- 入院経路</v>
      </c>
      <c r="X30" s="6"/>
      <c r="AF30" s="42"/>
      <c r="AG30" s="42"/>
      <c r="AH30" s="42"/>
      <c r="AK30" s="22" t="str">
        <f t="shared" si="11"/>
        <v>,a000020_nyuin_route</v>
      </c>
      <c r="AP30" s="22" t="str">
        <f t="shared" si="12"/>
        <v>,a000020_nyuin_route</v>
      </c>
      <c r="AU30" s="22" t="str">
        <f t="shared" si="13"/>
        <v>,a000020_nyuin_route</v>
      </c>
    </row>
    <row r="31" spans="1:47" s="22" customFormat="1">
      <c r="A31" s="6"/>
      <c r="B31" s="14">
        <f>ROW()-13</f>
        <v>18</v>
      </c>
      <c r="C31" s="25" t="s">
        <v>563</v>
      </c>
      <c r="D31" s="25" t="s">
        <v>564</v>
      </c>
      <c r="E31" s="16"/>
      <c r="F31" s="16" t="s">
        <v>183</v>
      </c>
      <c r="G31" s="16">
        <v>1</v>
      </c>
      <c r="H31" s="17" t="str">
        <f t="shared" si="6"/>
        <v>text</v>
      </c>
      <c r="I31" s="17">
        <f t="shared" si="7"/>
        <v>4</v>
      </c>
      <c r="J31" s="26"/>
      <c r="K31" s="27"/>
      <c r="L31" s="28"/>
      <c r="M31" s="29" t="s">
        <v>772</v>
      </c>
      <c r="P31" s="6"/>
      <c r="Q31" s="6"/>
      <c r="R31" s="6"/>
      <c r="S31" s="6" t="str">
        <f t="shared" si="8"/>
        <v>,a000020_shokai_flag</v>
      </c>
      <c r="T31" s="6" t="str">
        <f t="shared" si="9"/>
        <v>TEXT</v>
      </c>
      <c r="U31" s="6" t="str">
        <f t="shared" si="10"/>
        <v/>
      </c>
      <c r="V31" s="6" t="str">
        <f t="shared" si="0"/>
        <v/>
      </c>
      <c r="W31" s="6" t="str">
        <f t="shared" si="1"/>
        <v>-- 他院よりの紹介の有無</v>
      </c>
      <c r="X31" s="6"/>
      <c r="AF31" s="42"/>
      <c r="AG31" s="42"/>
      <c r="AH31" s="42"/>
      <c r="AK31" s="22" t="str">
        <f t="shared" si="11"/>
        <v>,a000020_shokai_flag</v>
      </c>
      <c r="AP31" s="22" t="str">
        <f t="shared" si="12"/>
        <v>,a000020_shokai_flag</v>
      </c>
      <c r="AU31" s="22" t="str">
        <f t="shared" si="13"/>
        <v>,a000020_shokai_flag</v>
      </c>
    </row>
    <row r="32" spans="1:47" s="22" customFormat="1" ht="30">
      <c r="A32" s="6"/>
      <c r="B32" s="14">
        <f t="shared" si="5"/>
        <v>19</v>
      </c>
      <c r="C32" s="15" t="s">
        <v>565</v>
      </c>
      <c r="D32" s="15" t="s">
        <v>566</v>
      </c>
      <c r="E32" s="17"/>
      <c r="F32" s="16" t="s">
        <v>183</v>
      </c>
      <c r="G32" s="17">
        <v>1</v>
      </c>
      <c r="H32" s="17" t="str">
        <f t="shared" si="6"/>
        <v>text</v>
      </c>
      <c r="I32" s="17">
        <f t="shared" si="7"/>
        <v>4</v>
      </c>
      <c r="J32" s="18"/>
      <c r="K32" s="21"/>
      <c r="L32" s="19"/>
      <c r="M32" s="20" t="s">
        <v>772</v>
      </c>
      <c r="P32" s="6"/>
      <c r="Q32" s="6"/>
      <c r="R32" s="6"/>
      <c r="S32" s="6" t="str">
        <f t="shared" si="8"/>
        <v>,a000020_gairai_nyuin_flag</v>
      </c>
      <c r="T32" s="6" t="str">
        <f t="shared" si="9"/>
        <v>TEXT</v>
      </c>
      <c r="U32" s="6" t="str">
        <f t="shared" si="10"/>
        <v/>
      </c>
      <c r="V32" s="6" t="str">
        <f t="shared" si="0"/>
        <v/>
      </c>
      <c r="W32" s="6" t="str">
        <f t="shared" si="1"/>
        <v>-- 自院の外来からの入院</v>
      </c>
      <c r="X32" s="6"/>
      <c r="AF32" s="42"/>
      <c r="AG32" s="42"/>
      <c r="AH32" s="42"/>
      <c r="AK32" s="22" t="str">
        <f t="shared" si="11"/>
        <v>,a000020_gairai_nyuin_flag</v>
      </c>
      <c r="AP32" s="22" t="str">
        <f t="shared" si="12"/>
        <v>,a000020_gairai_nyuin_flag</v>
      </c>
      <c r="AU32" s="22" t="str">
        <f t="shared" si="13"/>
        <v>,a000020_gairai_nyuin_flag</v>
      </c>
    </row>
    <row r="33" spans="1:47" s="22" customFormat="1">
      <c r="A33" s="6"/>
      <c r="B33" s="14">
        <f t="shared" si="5"/>
        <v>20</v>
      </c>
      <c r="C33" s="25" t="s">
        <v>567</v>
      </c>
      <c r="D33" s="25" t="s">
        <v>568</v>
      </c>
      <c r="E33" s="16"/>
      <c r="F33" s="16" t="s">
        <v>183</v>
      </c>
      <c r="G33" s="16">
        <v>3</v>
      </c>
      <c r="H33" s="17" t="str">
        <f t="shared" si="6"/>
        <v>text</v>
      </c>
      <c r="I33" s="17">
        <f t="shared" si="7"/>
        <v>10</v>
      </c>
      <c r="J33" s="26"/>
      <c r="K33" s="27"/>
      <c r="L33" s="28"/>
      <c r="M33" s="29"/>
      <c r="P33" s="6"/>
      <c r="Q33" s="6"/>
      <c r="R33" s="6"/>
      <c r="S33" s="6" t="str">
        <f t="shared" si="8"/>
        <v>,a000020_yotei_nyuin</v>
      </c>
      <c r="T33" s="6" t="str">
        <f t="shared" si="9"/>
        <v>TEXT</v>
      </c>
      <c r="U33" s="6" t="str">
        <f t="shared" si="10"/>
        <v/>
      </c>
      <c r="V33" s="6" t="str">
        <f t="shared" si="0"/>
        <v/>
      </c>
      <c r="W33" s="6" t="str">
        <f t="shared" si="1"/>
        <v>-- 予定・救急医療入院</v>
      </c>
      <c r="X33" s="6"/>
      <c r="AF33" s="42"/>
      <c r="AG33" s="42"/>
      <c r="AH33" s="42"/>
      <c r="AK33" s="22" t="str">
        <f t="shared" si="11"/>
        <v>,a000020_yotei_nyuin</v>
      </c>
      <c r="AP33" s="22" t="str">
        <f t="shared" si="12"/>
        <v>,a000020_yotei_nyuin</v>
      </c>
      <c r="AU33" s="22" t="str">
        <f t="shared" si="13"/>
        <v>,a000020_yotei_nyuin</v>
      </c>
    </row>
    <row r="34" spans="1:47" s="22" customFormat="1">
      <c r="A34" s="6"/>
      <c r="B34" s="14">
        <f t="shared" si="5"/>
        <v>21</v>
      </c>
      <c r="C34" s="15" t="s">
        <v>569</v>
      </c>
      <c r="D34" s="15" t="s">
        <v>570</v>
      </c>
      <c r="E34" s="17"/>
      <c r="F34" s="16" t="s">
        <v>183</v>
      </c>
      <c r="G34" s="17">
        <v>1</v>
      </c>
      <c r="H34" s="17" t="str">
        <f t="shared" si="6"/>
        <v>text</v>
      </c>
      <c r="I34" s="17">
        <f t="shared" si="7"/>
        <v>4</v>
      </c>
      <c r="J34" s="18"/>
      <c r="K34" s="21"/>
      <c r="L34" s="19"/>
      <c r="M34" s="20" t="s">
        <v>772</v>
      </c>
      <c r="P34" s="6"/>
      <c r="Q34" s="6"/>
      <c r="R34" s="6"/>
      <c r="S34" s="6" t="str">
        <f t="shared" si="8"/>
        <v>,a000020_hanso_flag</v>
      </c>
      <c r="T34" s="6" t="str">
        <f t="shared" si="9"/>
        <v>TEXT</v>
      </c>
      <c r="U34" s="6" t="str">
        <f t="shared" si="10"/>
        <v/>
      </c>
      <c r="V34" s="6" t="str">
        <f t="shared" si="0"/>
        <v/>
      </c>
      <c r="W34" s="6" t="str">
        <f t="shared" si="1"/>
        <v>-- 救急車による搬送の有無</v>
      </c>
      <c r="X34" s="6"/>
      <c r="AF34" s="42"/>
      <c r="AG34" s="42"/>
      <c r="AH34" s="42"/>
      <c r="AK34" s="22" t="str">
        <f t="shared" si="11"/>
        <v>,a000020_hanso_flag</v>
      </c>
      <c r="AP34" s="22" t="str">
        <f t="shared" si="12"/>
        <v>,a000020_hanso_flag</v>
      </c>
      <c r="AU34" s="22" t="str">
        <f t="shared" si="13"/>
        <v>,a000020_hanso_flag</v>
      </c>
    </row>
    <row r="35" spans="1:47" s="22" customFormat="1" ht="30">
      <c r="A35" s="6"/>
      <c r="B35" s="14">
        <f>ROW()-13</f>
        <v>22</v>
      </c>
      <c r="C35" s="25" t="s">
        <v>571</v>
      </c>
      <c r="D35" s="25" t="s">
        <v>572</v>
      </c>
      <c r="E35" s="16"/>
      <c r="F35" s="16" t="s">
        <v>183</v>
      </c>
      <c r="G35" s="16">
        <v>1</v>
      </c>
      <c r="H35" s="17" t="str">
        <f t="shared" si="6"/>
        <v>text</v>
      </c>
      <c r="I35" s="17">
        <f t="shared" si="7"/>
        <v>4</v>
      </c>
      <c r="J35" s="26"/>
      <c r="K35" s="27"/>
      <c r="L35" s="28"/>
      <c r="M35" s="29" t="s">
        <v>772</v>
      </c>
      <c r="P35" s="6"/>
      <c r="Q35" s="6"/>
      <c r="R35" s="6"/>
      <c r="S35" s="6" t="str">
        <f t="shared" si="8"/>
        <v>,a000020_nyuin_homecare_flag</v>
      </c>
      <c r="T35" s="6" t="str">
        <f t="shared" si="9"/>
        <v>TEXT</v>
      </c>
      <c r="U35" s="6" t="str">
        <f t="shared" si="10"/>
        <v/>
      </c>
      <c r="V35" s="6" t="str">
        <f t="shared" si="0"/>
        <v/>
      </c>
      <c r="W35" s="6" t="str">
        <f t="shared" si="1"/>
        <v>-- 入院前の在宅医療の有無</v>
      </c>
      <c r="X35" s="6"/>
      <c r="AF35" s="42"/>
      <c r="AG35" s="42"/>
      <c r="AH35" s="42"/>
      <c r="AK35" s="22" t="str">
        <f t="shared" si="11"/>
        <v>,a000020_nyuin_homecare_flag</v>
      </c>
      <c r="AP35" s="22" t="str">
        <f t="shared" si="12"/>
        <v>,a000020_nyuin_homecare_flag</v>
      </c>
      <c r="AU35" s="22" t="str">
        <f t="shared" si="13"/>
        <v>,a000020_nyuin_homecare_flag</v>
      </c>
    </row>
    <row r="36" spans="1:47" s="22" customFormat="1" ht="191.4">
      <c r="A36" s="6"/>
      <c r="B36" s="14">
        <f t="shared" si="5"/>
        <v>23</v>
      </c>
      <c r="C36" s="15" t="s">
        <v>573</v>
      </c>
      <c r="D36" s="15" t="s">
        <v>574</v>
      </c>
      <c r="E36" s="17"/>
      <c r="F36" s="16" t="s">
        <v>183</v>
      </c>
      <c r="G36" s="17">
        <v>2</v>
      </c>
      <c r="H36" s="17" t="str">
        <f t="shared" si="6"/>
        <v>text</v>
      </c>
      <c r="I36" s="17">
        <f t="shared" si="7"/>
        <v>7</v>
      </c>
      <c r="J36" s="18"/>
      <c r="K36" s="21"/>
      <c r="L36" s="19"/>
      <c r="M36" s="20" t="s">
        <v>1992</v>
      </c>
      <c r="P36" s="6"/>
      <c r="Q36" s="6"/>
      <c r="R36" s="6"/>
      <c r="S36" s="6" t="str">
        <f t="shared" si="8"/>
        <v>,a000020_jisho_flag</v>
      </c>
      <c r="T36" s="6" t="str">
        <f t="shared" si="9"/>
        <v>TEXT</v>
      </c>
      <c r="U36" s="6" t="str">
        <f t="shared" si="10"/>
        <v/>
      </c>
      <c r="V36" s="6" t="str">
        <f t="shared" si="0"/>
        <v/>
      </c>
      <c r="W36" s="6" t="str">
        <f t="shared" si="1"/>
        <v>-- 自傷行為・自殺企図の有無</v>
      </c>
      <c r="X36" s="6"/>
      <c r="AF36" s="42"/>
      <c r="AG36" s="42"/>
      <c r="AH36" s="42"/>
      <c r="AK36" s="22" t="str">
        <f t="shared" si="11"/>
        <v>,a000020_jisho_flag</v>
      </c>
      <c r="AP36" s="22" t="str">
        <f t="shared" si="12"/>
        <v>,a000020_jisho_flag</v>
      </c>
      <c r="AU36" s="22" t="str">
        <f t="shared" si="13"/>
        <v>,a000020_jisho_flag</v>
      </c>
    </row>
    <row r="37" spans="1:47" s="22" customFormat="1" ht="52.2">
      <c r="A37" s="6"/>
      <c r="B37" s="14">
        <f t="shared" si="5"/>
        <v>24</v>
      </c>
      <c r="C37" s="15" t="s">
        <v>1967</v>
      </c>
      <c r="D37" s="15" t="s">
        <v>1968</v>
      </c>
      <c r="E37" s="17"/>
      <c r="F37" s="16" t="s">
        <v>183</v>
      </c>
      <c r="G37" s="17">
        <v>1</v>
      </c>
      <c r="H37" s="17" t="str">
        <f t="shared" si="6"/>
        <v>text</v>
      </c>
      <c r="I37" s="17">
        <f t="shared" si="7"/>
        <v>4</v>
      </c>
      <c r="J37" s="18"/>
      <c r="K37" s="21"/>
      <c r="L37" s="19"/>
      <c r="M37" s="20" t="s">
        <v>1993</v>
      </c>
      <c r="P37" s="6"/>
      <c r="Q37" s="6"/>
      <c r="R37" s="6"/>
      <c r="S37" s="6" t="str">
        <f t="shared" si="8"/>
        <v>,a000020_kako_jisho_flag</v>
      </c>
      <c r="T37" s="6" t="str">
        <f t="shared" si="9"/>
        <v>TEXT</v>
      </c>
      <c r="U37" s="6" t="str">
        <f t="shared" si="10"/>
        <v/>
      </c>
      <c r="V37" s="6" t="str">
        <f t="shared" si="0"/>
        <v/>
      </c>
      <c r="W37" s="6" t="str">
        <f t="shared" si="1"/>
        <v>-- 過去の自傷行為・自殺企図の有無</v>
      </c>
      <c r="X37" s="6"/>
      <c r="AF37" s="42"/>
      <c r="AG37" s="42" t="s">
        <v>2005</v>
      </c>
      <c r="AH37" s="55" t="s">
        <v>2005</v>
      </c>
      <c r="AK37" s="22" t="str">
        <f t="shared" si="11"/>
        <v>,a000020_kako_jisho_flag</v>
      </c>
      <c r="AP37" s="22" t="str">
        <f t="shared" si="12"/>
        <v>,Null</v>
      </c>
      <c r="AU37" s="22" t="str">
        <f t="shared" si="13"/>
        <v>,Null</v>
      </c>
    </row>
    <row r="38" spans="1:47" s="22" customFormat="1">
      <c r="A38" s="6"/>
      <c r="B38" s="14">
        <f t="shared" si="5"/>
        <v>25</v>
      </c>
      <c r="C38" s="25" t="s">
        <v>422</v>
      </c>
      <c r="D38" s="25" t="s">
        <v>575</v>
      </c>
      <c r="E38" s="16"/>
      <c r="F38" s="16" t="s">
        <v>183</v>
      </c>
      <c r="G38" s="16">
        <v>8</v>
      </c>
      <c r="H38" s="17" t="str">
        <f t="shared" si="6"/>
        <v>text</v>
      </c>
      <c r="I38" s="17">
        <f t="shared" si="7"/>
        <v>25</v>
      </c>
      <c r="J38" s="26"/>
      <c r="K38" s="27"/>
      <c r="L38" s="28"/>
      <c r="M38" s="29" t="s">
        <v>425</v>
      </c>
      <c r="P38" s="6"/>
      <c r="Q38" s="6"/>
      <c r="R38" s="6"/>
      <c r="S38" s="6" t="str">
        <f t="shared" si="8"/>
        <v>,a000030_taiin_ymd</v>
      </c>
      <c r="T38" s="6" t="str">
        <f t="shared" si="9"/>
        <v>TEXT</v>
      </c>
      <c r="U38" s="6" t="str">
        <f t="shared" si="10"/>
        <v/>
      </c>
      <c r="V38" s="6" t="str">
        <f t="shared" si="0"/>
        <v/>
      </c>
      <c r="W38" s="6" t="str">
        <f t="shared" si="1"/>
        <v>-- 退院年月日</v>
      </c>
      <c r="X38" s="6"/>
      <c r="AF38" s="42"/>
      <c r="AG38" s="42"/>
      <c r="AH38" s="42"/>
      <c r="AK38" s="22" t="str">
        <f t="shared" si="11"/>
        <v>,a000030_taiin_ymd</v>
      </c>
      <c r="AP38" s="22" t="str">
        <f t="shared" si="12"/>
        <v>,a000030_taiin_ymd</v>
      </c>
      <c r="AU38" s="22" t="str">
        <f t="shared" si="13"/>
        <v>,a000030_taiin_ymd</v>
      </c>
    </row>
    <row r="39" spans="1:47" s="22" customFormat="1">
      <c r="A39" s="6"/>
      <c r="B39" s="14">
        <f t="shared" si="5"/>
        <v>26</v>
      </c>
      <c r="C39" s="15" t="s">
        <v>576</v>
      </c>
      <c r="D39" s="15" t="s">
        <v>577</v>
      </c>
      <c r="E39" s="17"/>
      <c r="F39" s="16" t="s">
        <v>183</v>
      </c>
      <c r="G39" s="17">
        <v>1</v>
      </c>
      <c r="H39" s="17" t="str">
        <f t="shared" si="6"/>
        <v>text</v>
      </c>
      <c r="I39" s="17">
        <f t="shared" si="7"/>
        <v>4</v>
      </c>
      <c r="J39" s="18"/>
      <c r="K39" s="21"/>
      <c r="L39" s="19"/>
      <c r="M39" s="20"/>
      <c r="P39" s="6"/>
      <c r="Q39" s="6"/>
      <c r="R39" s="6"/>
      <c r="S39" s="6" t="str">
        <f t="shared" si="8"/>
        <v>,a000030_taiin_saki</v>
      </c>
      <c r="T39" s="6" t="str">
        <f t="shared" si="9"/>
        <v>TEXT</v>
      </c>
      <c r="U39" s="6" t="str">
        <f t="shared" si="10"/>
        <v/>
      </c>
      <c r="V39" s="6" t="str">
        <f t="shared" si="0"/>
        <v/>
      </c>
      <c r="W39" s="6" t="str">
        <f t="shared" si="1"/>
        <v>-- 退院先</v>
      </c>
      <c r="X39" s="6"/>
      <c r="AF39" s="42"/>
      <c r="AG39" s="42"/>
      <c r="AH39" s="42"/>
      <c r="AK39" s="22" t="str">
        <f t="shared" si="11"/>
        <v>,a000030_taiin_saki</v>
      </c>
      <c r="AP39" s="22" t="str">
        <f t="shared" si="12"/>
        <v>,a000030_taiin_saki</v>
      </c>
      <c r="AU39" s="22" t="str">
        <f t="shared" si="13"/>
        <v>,a000030_taiin_saki</v>
      </c>
    </row>
    <row r="40" spans="1:47" s="22" customFormat="1">
      <c r="A40" s="6"/>
      <c r="B40" s="14">
        <f>ROW()-13</f>
        <v>27</v>
      </c>
      <c r="C40" s="25" t="s">
        <v>578</v>
      </c>
      <c r="D40" s="25" t="s">
        <v>579</v>
      </c>
      <c r="E40" s="16"/>
      <c r="F40" s="16" t="s">
        <v>183</v>
      </c>
      <c r="G40" s="16">
        <v>1</v>
      </c>
      <c r="H40" s="17" t="str">
        <f t="shared" si="6"/>
        <v>text</v>
      </c>
      <c r="I40" s="17">
        <f t="shared" si="7"/>
        <v>4</v>
      </c>
      <c r="J40" s="26"/>
      <c r="K40" s="27"/>
      <c r="L40" s="28"/>
      <c r="M40" s="29"/>
      <c r="P40" s="6"/>
      <c r="Q40" s="6"/>
      <c r="R40" s="6"/>
      <c r="S40" s="6" t="str">
        <f t="shared" si="8"/>
        <v>,a000030_taiin_tenki</v>
      </c>
      <c r="T40" s="6" t="str">
        <f t="shared" si="9"/>
        <v>TEXT</v>
      </c>
      <c r="U40" s="6" t="str">
        <f t="shared" si="10"/>
        <v/>
      </c>
      <c r="V40" s="6" t="str">
        <f t="shared" si="0"/>
        <v/>
      </c>
      <c r="W40" s="6" t="str">
        <f t="shared" si="1"/>
        <v>-- 退院時転帰</v>
      </c>
      <c r="X40" s="6"/>
      <c r="AF40" s="42"/>
      <c r="AG40" s="42"/>
      <c r="AH40" s="42"/>
      <c r="AK40" s="22" t="str">
        <f t="shared" si="11"/>
        <v>,a000030_taiin_tenki</v>
      </c>
      <c r="AP40" s="22" t="str">
        <f t="shared" si="12"/>
        <v>,a000030_taiin_tenki</v>
      </c>
      <c r="AU40" s="22" t="str">
        <f t="shared" si="13"/>
        <v>,a000030_taiin_tenki</v>
      </c>
    </row>
    <row r="41" spans="1:47" s="22" customFormat="1" ht="69.599999999999994">
      <c r="A41" s="6"/>
      <c r="B41" s="14">
        <f t="shared" si="5"/>
        <v>28</v>
      </c>
      <c r="C41" s="15" t="s">
        <v>580</v>
      </c>
      <c r="D41" s="15" t="s">
        <v>581</v>
      </c>
      <c r="E41" s="17"/>
      <c r="F41" s="16" t="s">
        <v>183</v>
      </c>
      <c r="G41" s="17">
        <v>1</v>
      </c>
      <c r="H41" s="17" t="str">
        <f t="shared" si="6"/>
        <v>text</v>
      </c>
      <c r="I41" s="17">
        <f t="shared" si="7"/>
        <v>4</v>
      </c>
      <c r="J41" s="18"/>
      <c r="K41" s="21"/>
      <c r="L41" s="19"/>
      <c r="M41" s="20" t="s">
        <v>773</v>
      </c>
      <c r="P41" s="6"/>
      <c r="Q41" s="6"/>
      <c r="R41" s="6"/>
      <c r="S41" s="6" t="str">
        <f t="shared" si="8"/>
        <v>,a000030_death24_flag</v>
      </c>
      <c r="T41" s="6" t="str">
        <f t="shared" si="9"/>
        <v>TEXT</v>
      </c>
      <c r="U41" s="6" t="str">
        <f t="shared" si="10"/>
        <v/>
      </c>
      <c r="V41" s="6" t="str">
        <f t="shared" si="0"/>
        <v/>
      </c>
      <c r="W41" s="6" t="str">
        <f t="shared" si="1"/>
        <v>-- 24時間以内の死亡の有無</v>
      </c>
      <c r="X41" s="6"/>
      <c r="AF41" s="42"/>
      <c r="AG41" s="42"/>
      <c r="AH41" s="42"/>
      <c r="AK41" s="22" t="str">
        <f t="shared" si="11"/>
        <v>,a000030_death24_flag</v>
      </c>
      <c r="AP41" s="22" t="str">
        <f t="shared" si="12"/>
        <v>,a000030_death24_flag</v>
      </c>
      <c r="AU41" s="22" t="str">
        <f t="shared" si="13"/>
        <v>,a000030_death24_flag</v>
      </c>
    </row>
    <row r="42" spans="1:47" s="22" customFormat="1" ht="30">
      <c r="A42" s="6"/>
      <c r="B42" s="14">
        <f t="shared" si="5"/>
        <v>29</v>
      </c>
      <c r="C42" s="25" t="s">
        <v>582</v>
      </c>
      <c r="D42" s="25" t="s">
        <v>583</v>
      </c>
      <c r="E42" s="16"/>
      <c r="F42" s="16" t="s">
        <v>183</v>
      </c>
      <c r="G42" s="16">
        <v>1</v>
      </c>
      <c r="H42" s="17" t="str">
        <f t="shared" si="6"/>
        <v>text</v>
      </c>
      <c r="I42" s="17">
        <f t="shared" si="7"/>
        <v>4</v>
      </c>
      <c r="J42" s="26"/>
      <c r="K42" s="27"/>
      <c r="L42" s="28"/>
      <c r="M42" s="29" t="s">
        <v>774</v>
      </c>
      <c r="P42" s="6"/>
      <c r="Q42" s="6"/>
      <c r="R42" s="6"/>
      <c r="S42" s="6" t="str">
        <f t="shared" si="8"/>
        <v>,a000030_taiin_homecare_flag</v>
      </c>
      <c r="T42" s="6" t="str">
        <f t="shared" si="9"/>
        <v>TEXT</v>
      </c>
      <c r="U42" s="6" t="str">
        <f t="shared" si="10"/>
        <v/>
      </c>
      <c r="V42" s="6" t="str">
        <f t="shared" si="0"/>
        <v/>
      </c>
      <c r="W42" s="6" t="str">
        <f t="shared" si="1"/>
        <v>-- 退院後の在宅医療の有無</v>
      </c>
      <c r="X42" s="6"/>
      <c r="AF42" s="42"/>
      <c r="AG42" s="42"/>
      <c r="AH42" s="42"/>
      <c r="AK42" s="22" t="str">
        <f t="shared" si="11"/>
        <v>,a000030_taiin_homecare_flag</v>
      </c>
      <c r="AP42" s="22" t="str">
        <f t="shared" si="12"/>
        <v>,a000030_taiin_homecare_flag</v>
      </c>
      <c r="AU42" s="22" t="str">
        <f t="shared" si="13"/>
        <v>,a000030_taiin_homecare_flag</v>
      </c>
    </row>
    <row r="43" spans="1:47" s="22" customFormat="1">
      <c r="A43" s="6"/>
      <c r="B43" s="14">
        <f t="shared" si="5"/>
        <v>30</v>
      </c>
      <c r="C43" s="15" t="s">
        <v>584</v>
      </c>
      <c r="D43" s="15" t="s">
        <v>585</v>
      </c>
      <c r="E43" s="17"/>
      <c r="F43" s="16" t="s">
        <v>183</v>
      </c>
      <c r="G43" s="17">
        <v>8</v>
      </c>
      <c r="H43" s="17" t="str">
        <f t="shared" si="6"/>
        <v>text</v>
      </c>
      <c r="I43" s="17">
        <f t="shared" si="7"/>
        <v>25</v>
      </c>
      <c r="J43" s="18"/>
      <c r="K43" s="21"/>
      <c r="L43" s="19"/>
      <c r="M43" s="20" t="s">
        <v>425</v>
      </c>
      <c r="P43" s="6"/>
      <c r="Q43" s="6"/>
      <c r="R43" s="6"/>
      <c r="S43" s="6" t="str">
        <f t="shared" si="8"/>
        <v>,a000031_ff1_start_ymd</v>
      </c>
      <c r="T43" s="6" t="str">
        <f t="shared" si="9"/>
        <v>TEXT</v>
      </c>
      <c r="U43" s="6" t="str">
        <f t="shared" si="10"/>
        <v/>
      </c>
      <c r="V43" s="6" t="str">
        <f t="shared" si="0"/>
        <v/>
      </c>
      <c r="W43" s="6" t="str">
        <f t="shared" si="1"/>
        <v>-- 様式1開始日</v>
      </c>
      <c r="X43" s="6"/>
      <c r="AF43" s="42"/>
      <c r="AG43" s="42"/>
      <c r="AH43" s="42"/>
      <c r="AK43" s="22" t="str">
        <f t="shared" si="11"/>
        <v>,a000031_ff1_start_ymd</v>
      </c>
      <c r="AP43" s="22" t="str">
        <f t="shared" si="12"/>
        <v>,a000031_ff1_start_ymd</v>
      </c>
      <c r="AU43" s="22" t="str">
        <f t="shared" si="13"/>
        <v>,a000031_ff1_start_ymd</v>
      </c>
    </row>
    <row r="44" spans="1:47" s="22" customFormat="1">
      <c r="A44" s="6"/>
      <c r="B44" s="14">
        <f>ROW()-13</f>
        <v>31</v>
      </c>
      <c r="C44" s="25" t="s">
        <v>586</v>
      </c>
      <c r="D44" s="25" t="s">
        <v>587</v>
      </c>
      <c r="E44" s="16"/>
      <c r="F44" s="16" t="s">
        <v>183</v>
      </c>
      <c r="G44" s="16">
        <v>8</v>
      </c>
      <c r="H44" s="17" t="str">
        <f t="shared" si="6"/>
        <v>text</v>
      </c>
      <c r="I44" s="17">
        <f t="shared" si="7"/>
        <v>25</v>
      </c>
      <c r="J44" s="26"/>
      <c r="K44" s="27"/>
      <c r="L44" s="28"/>
      <c r="M44" s="29" t="s">
        <v>425</v>
      </c>
      <c r="P44" s="6"/>
      <c r="Q44" s="6"/>
      <c r="R44" s="6"/>
      <c r="S44" s="6" t="str">
        <f t="shared" si="8"/>
        <v>,a000031_ff1_end_ymd</v>
      </c>
      <c r="T44" s="6" t="str">
        <f t="shared" si="9"/>
        <v>TEXT</v>
      </c>
      <c r="U44" s="6" t="str">
        <f t="shared" si="10"/>
        <v/>
      </c>
      <c r="V44" s="6" t="str">
        <f t="shared" si="0"/>
        <v/>
      </c>
      <c r="W44" s="6" t="str">
        <f t="shared" si="1"/>
        <v>-- 様式1終了日</v>
      </c>
      <c r="X44" s="6"/>
      <c r="AF44" s="42"/>
      <c r="AG44" s="42"/>
      <c r="AH44" s="42"/>
      <c r="AK44" s="22" t="str">
        <f t="shared" si="11"/>
        <v>,a000031_ff1_end_ymd</v>
      </c>
      <c r="AP44" s="22" t="str">
        <f t="shared" si="12"/>
        <v>,a000031_ff1_end_ymd</v>
      </c>
      <c r="AU44" s="22" t="str">
        <f t="shared" si="13"/>
        <v>,a000031_ff1_end_ymd</v>
      </c>
    </row>
    <row r="45" spans="1:47" s="22" customFormat="1" ht="30">
      <c r="A45" s="6"/>
      <c r="B45" s="14">
        <f t="shared" si="5"/>
        <v>32</v>
      </c>
      <c r="C45" s="15" t="s">
        <v>588</v>
      </c>
      <c r="D45" s="15" t="s">
        <v>589</v>
      </c>
      <c r="E45" s="17"/>
      <c r="F45" s="16" t="s">
        <v>183</v>
      </c>
      <c r="G45" s="17">
        <v>3</v>
      </c>
      <c r="H45" s="17" t="str">
        <f t="shared" si="6"/>
        <v>text</v>
      </c>
      <c r="I45" s="17">
        <f t="shared" si="7"/>
        <v>10</v>
      </c>
      <c r="J45" s="18"/>
      <c r="K45" s="21"/>
      <c r="L45" s="19"/>
      <c r="M45" s="20"/>
      <c r="P45" s="6"/>
      <c r="Q45" s="6"/>
      <c r="R45" s="6"/>
      <c r="S45" s="6" t="str">
        <f t="shared" si="8"/>
        <v>,a000040_department_code</v>
      </c>
      <c r="T45" s="6" t="str">
        <f t="shared" si="9"/>
        <v>TEXT</v>
      </c>
      <c r="U45" s="6" t="str">
        <f t="shared" si="10"/>
        <v/>
      </c>
      <c r="V45" s="6" t="str">
        <f t="shared" si="0"/>
        <v/>
      </c>
      <c r="W45" s="6" t="str">
        <f t="shared" si="1"/>
        <v>-- 診療科コード</v>
      </c>
      <c r="X45" s="6"/>
      <c r="AF45" s="42"/>
      <c r="AG45" s="42"/>
      <c r="AH45" s="42"/>
      <c r="AK45" s="22" t="str">
        <f t="shared" si="11"/>
        <v>,a000040_department_code</v>
      </c>
      <c r="AP45" s="22" t="str">
        <f t="shared" si="12"/>
        <v>,a000040_department_code</v>
      </c>
      <c r="AU45" s="22" t="str">
        <f t="shared" si="13"/>
        <v>,a000040_department_code</v>
      </c>
    </row>
    <row r="46" spans="1:47" s="22" customFormat="1">
      <c r="A46" s="6"/>
      <c r="B46" s="14">
        <f>ROW()-13</f>
        <v>33</v>
      </c>
      <c r="C46" s="25" t="s">
        <v>590</v>
      </c>
      <c r="D46" s="25" t="s">
        <v>591</v>
      </c>
      <c r="E46" s="16"/>
      <c r="F46" s="16" t="s">
        <v>183</v>
      </c>
      <c r="G46" s="16">
        <v>1</v>
      </c>
      <c r="H46" s="17" t="str">
        <f t="shared" si="6"/>
        <v>text</v>
      </c>
      <c r="I46" s="17">
        <f t="shared" si="7"/>
        <v>4</v>
      </c>
      <c r="J46" s="26"/>
      <c r="K46" s="27"/>
      <c r="L46" s="28"/>
      <c r="M46" s="29" t="s">
        <v>772</v>
      </c>
      <c r="P46" s="6"/>
      <c r="Q46" s="6"/>
      <c r="R46" s="6"/>
      <c r="S46" s="6" t="str">
        <f t="shared" si="8"/>
        <v>,a000040_tenka_flag</v>
      </c>
      <c r="T46" s="6" t="str">
        <f t="shared" si="9"/>
        <v>TEXT</v>
      </c>
      <c r="U46" s="6" t="str">
        <f t="shared" si="10"/>
        <v/>
      </c>
      <c r="V46" s="6" t="str">
        <f t="shared" si="0"/>
        <v/>
      </c>
      <c r="W46" s="6" t="str">
        <f t="shared" si="1"/>
        <v>-- 転科の有無</v>
      </c>
      <c r="X46" s="6"/>
      <c r="AF46" s="42"/>
      <c r="AG46" s="42"/>
      <c r="AH46" s="42"/>
      <c r="AK46" s="22" t="str">
        <f t="shared" si="11"/>
        <v>,a000040_tenka_flag</v>
      </c>
      <c r="AP46" s="22" t="str">
        <f t="shared" si="12"/>
        <v>,a000040_tenka_flag</v>
      </c>
      <c r="AU46" s="22" t="str">
        <f t="shared" si="13"/>
        <v>,a000040_tenka_flag</v>
      </c>
    </row>
    <row r="47" spans="1:47" s="22" customFormat="1" ht="30">
      <c r="A47" s="6"/>
      <c r="B47" s="14">
        <f>ROW()-13</f>
        <v>34</v>
      </c>
      <c r="C47" s="25" t="s">
        <v>592</v>
      </c>
      <c r="D47" s="25" t="s">
        <v>593</v>
      </c>
      <c r="E47" s="16"/>
      <c r="F47" s="16" t="s">
        <v>183</v>
      </c>
      <c r="G47" s="16">
        <v>1</v>
      </c>
      <c r="H47" s="17" t="str">
        <f t="shared" si="6"/>
        <v>text</v>
      </c>
      <c r="I47" s="17">
        <f t="shared" si="7"/>
        <v>4</v>
      </c>
      <c r="J47" s="26"/>
      <c r="K47" s="27"/>
      <c r="L47" s="28"/>
      <c r="M47" s="29"/>
      <c r="P47" s="6"/>
      <c r="Q47" s="6"/>
      <c r="R47" s="6"/>
      <c r="S47" s="6" t="str">
        <f t="shared" si="8"/>
        <v>,a000050_ippan_ward_flag</v>
      </c>
      <c r="T47" s="6" t="str">
        <f t="shared" si="9"/>
        <v>TEXT</v>
      </c>
      <c r="U47" s="6" t="str">
        <f t="shared" si="10"/>
        <v/>
      </c>
      <c r="V47" s="6" t="str">
        <f t="shared" si="0"/>
        <v/>
      </c>
      <c r="W47" s="6" t="str">
        <f t="shared" si="1"/>
        <v>-- 調査対象となる一般病棟への入院の有無</v>
      </c>
      <c r="X47" s="6"/>
      <c r="AF47" s="42"/>
      <c r="AG47" s="42"/>
      <c r="AH47" s="42"/>
      <c r="AK47" s="22" t="str">
        <f t="shared" si="11"/>
        <v>,a000050_ippan_ward_flag</v>
      </c>
      <c r="AP47" s="22" t="str">
        <f t="shared" si="12"/>
        <v>,a000050_ippan_ward_flag</v>
      </c>
      <c r="AU47" s="22" t="str">
        <f t="shared" si="13"/>
        <v>,a000050_ippan_ward_flag</v>
      </c>
    </row>
    <row r="48" spans="1:47" s="22" customFormat="1" ht="30">
      <c r="A48" s="6"/>
      <c r="B48" s="14">
        <f t="shared" si="5"/>
        <v>35</v>
      </c>
      <c r="C48" s="15" t="s">
        <v>594</v>
      </c>
      <c r="D48" s="15" t="s">
        <v>595</v>
      </c>
      <c r="E48" s="17"/>
      <c r="F48" s="16" t="s">
        <v>183</v>
      </c>
      <c r="G48" s="17">
        <v>1</v>
      </c>
      <c r="H48" s="17" t="str">
        <f t="shared" si="6"/>
        <v>text</v>
      </c>
      <c r="I48" s="17">
        <f t="shared" si="7"/>
        <v>4</v>
      </c>
      <c r="J48" s="18"/>
      <c r="K48" s="21"/>
      <c r="L48" s="19"/>
      <c r="M48" s="20"/>
      <c r="P48" s="6"/>
      <c r="Q48" s="6"/>
      <c r="R48" s="6"/>
      <c r="S48" s="6" t="str">
        <f t="shared" ref="S48:S59" si="14">IF(B48&lt;&gt;1,","&amp;D48,D48)</f>
        <v>,a000050_seishin_ward_flag</v>
      </c>
      <c r="T48" s="6" t="str">
        <f t="shared" ref="T48:T59" si="15">UPPER(H48)</f>
        <v>TEXT</v>
      </c>
      <c r="U48" s="6" t="str">
        <f t="shared" ref="U48:U59" si="16">IF(K48&lt;&gt;"","default "&amp;IF(H48="text","'"&amp;K48&amp;"'",K48),"")</f>
        <v/>
      </c>
      <c r="V48" s="6" t="str">
        <f t="shared" ref="V48:V59" si="17">IF(L48="○","NOT NULL","")</f>
        <v/>
      </c>
      <c r="W48" s="6" t="str">
        <f t="shared" ref="W48:W59" si="18">"-- "&amp;C48</f>
        <v>-- 調査対象となる精神病棟への入院の有無</v>
      </c>
      <c r="X48" s="6"/>
      <c r="AF48" s="42"/>
      <c r="AG48" s="42"/>
      <c r="AH48" s="42"/>
      <c r="AK48" s="22" t="str">
        <f t="shared" si="11"/>
        <v>,a000050_seishin_ward_flag</v>
      </c>
      <c r="AP48" s="22" t="str">
        <f t="shared" si="12"/>
        <v>,a000050_seishin_ward_flag</v>
      </c>
      <c r="AU48" s="22" t="str">
        <f t="shared" si="13"/>
        <v>,a000050_seishin_ward_flag</v>
      </c>
    </row>
    <row r="49" spans="1:47" s="22" customFormat="1" ht="30">
      <c r="A49" s="6"/>
      <c r="B49" s="14">
        <f t="shared" si="5"/>
        <v>36</v>
      </c>
      <c r="C49" s="15" t="s">
        <v>596</v>
      </c>
      <c r="D49" s="15" t="s">
        <v>597</v>
      </c>
      <c r="E49" s="17"/>
      <c r="F49" s="16" t="s">
        <v>183</v>
      </c>
      <c r="G49" s="17">
        <v>1</v>
      </c>
      <c r="H49" s="17" t="str">
        <f t="shared" si="6"/>
        <v>text</v>
      </c>
      <c r="I49" s="17">
        <f t="shared" si="7"/>
        <v>4</v>
      </c>
      <c r="J49" s="18"/>
      <c r="K49" s="21"/>
      <c r="L49" s="19"/>
      <c r="M49" s="20"/>
      <c r="P49" s="6"/>
      <c r="Q49" s="6"/>
      <c r="R49" s="6"/>
      <c r="S49" s="6" t="str">
        <f t="shared" si="14"/>
        <v>,a000050_other_ward_flag</v>
      </c>
      <c r="T49" s="6" t="str">
        <f t="shared" si="15"/>
        <v>TEXT</v>
      </c>
      <c r="U49" s="6" t="str">
        <f t="shared" si="16"/>
        <v/>
      </c>
      <c r="V49" s="6" t="str">
        <f t="shared" si="17"/>
        <v/>
      </c>
      <c r="W49" s="6" t="str">
        <f t="shared" si="18"/>
        <v>-- 調査対象となるその他の病棟への入院の有無</v>
      </c>
      <c r="X49" s="6"/>
      <c r="AF49" s="42"/>
      <c r="AG49" s="42"/>
      <c r="AH49" s="42"/>
      <c r="AK49" s="22" t="str">
        <f t="shared" si="11"/>
        <v>,a000050_other_ward_flag</v>
      </c>
      <c r="AP49" s="22" t="str">
        <f t="shared" si="12"/>
        <v>,a000050_other_ward_flag</v>
      </c>
      <c r="AU49" s="22" t="str">
        <f t="shared" si="13"/>
        <v>,a000050_other_ward_flag</v>
      </c>
    </row>
    <row r="50" spans="1:47" s="22" customFormat="1" ht="52.2">
      <c r="A50" s="6"/>
      <c r="B50" s="14">
        <f t="shared" si="5"/>
        <v>37</v>
      </c>
      <c r="C50" s="25" t="s">
        <v>598</v>
      </c>
      <c r="D50" s="25" t="s">
        <v>599</v>
      </c>
      <c r="E50" s="16"/>
      <c r="F50" s="16" t="s">
        <v>183</v>
      </c>
      <c r="G50" s="16">
        <v>1</v>
      </c>
      <c r="H50" s="17" t="str">
        <f t="shared" si="6"/>
        <v>text</v>
      </c>
      <c r="I50" s="17">
        <f t="shared" si="7"/>
        <v>4</v>
      </c>
      <c r="J50" s="26"/>
      <c r="K50" s="27"/>
      <c r="L50" s="28"/>
      <c r="M50" s="29" t="s">
        <v>775</v>
      </c>
      <c r="P50" s="6"/>
      <c r="Q50" s="6"/>
      <c r="R50" s="6"/>
      <c r="S50" s="6" t="str">
        <f t="shared" si="14"/>
        <v>,a000060_shinryo_purpose</v>
      </c>
      <c r="T50" s="6" t="str">
        <f t="shared" si="15"/>
        <v>TEXT</v>
      </c>
      <c r="U50" s="6" t="str">
        <f t="shared" si="16"/>
        <v/>
      </c>
      <c r="V50" s="6" t="str">
        <f t="shared" si="17"/>
        <v/>
      </c>
      <c r="W50" s="6" t="str">
        <f t="shared" si="18"/>
        <v>-- 入院中の主な診療目的</v>
      </c>
      <c r="X50" s="6"/>
      <c r="AF50" s="42"/>
      <c r="AG50" s="42"/>
      <c r="AH50" s="42"/>
      <c r="AK50" s="22" t="str">
        <f t="shared" si="11"/>
        <v>,a000060_shinryo_purpose</v>
      </c>
      <c r="AP50" s="22" t="str">
        <f t="shared" si="12"/>
        <v>,a000060_shinryo_purpose</v>
      </c>
      <c r="AU50" s="22" t="str">
        <f t="shared" si="13"/>
        <v>,a000060_shinryo_purpose</v>
      </c>
    </row>
    <row r="51" spans="1:47" s="22" customFormat="1">
      <c r="A51" s="6"/>
      <c r="B51" s="14">
        <f t="shared" si="5"/>
        <v>38</v>
      </c>
      <c r="C51" s="15" t="s">
        <v>600</v>
      </c>
      <c r="D51" s="15" t="s">
        <v>601</v>
      </c>
      <c r="E51" s="17"/>
      <c r="F51" s="16" t="s">
        <v>183</v>
      </c>
      <c r="G51" s="17">
        <v>1</v>
      </c>
      <c r="H51" s="17" t="str">
        <f t="shared" si="6"/>
        <v>text</v>
      </c>
      <c r="I51" s="17">
        <f t="shared" si="7"/>
        <v>4</v>
      </c>
      <c r="J51" s="18"/>
      <c r="K51" s="21"/>
      <c r="L51" s="19"/>
      <c r="M51" s="20" t="s">
        <v>772</v>
      </c>
      <c r="P51" s="6"/>
      <c r="Q51" s="6"/>
      <c r="R51" s="6"/>
      <c r="S51" s="6" t="str">
        <f t="shared" si="14"/>
        <v>,a000060_trial_flag</v>
      </c>
      <c r="T51" s="6" t="str">
        <f t="shared" si="15"/>
        <v>TEXT</v>
      </c>
      <c r="U51" s="6" t="str">
        <f t="shared" si="16"/>
        <v/>
      </c>
      <c r="V51" s="6" t="str">
        <f t="shared" si="17"/>
        <v/>
      </c>
      <c r="W51" s="6" t="str">
        <f t="shared" si="18"/>
        <v>-- 治験実施の有無</v>
      </c>
      <c r="X51" s="6"/>
      <c r="AF51" s="42"/>
      <c r="AG51" s="42"/>
      <c r="AH51" s="42"/>
      <c r="AK51" s="22" t="str">
        <f t="shared" si="11"/>
        <v>,a000060_trial_flag</v>
      </c>
      <c r="AP51" s="22" t="str">
        <f t="shared" si="12"/>
        <v>,a000060_trial_flag</v>
      </c>
      <c r="AU51" s="22" t="str">
        <f t="shared" si="13"/>
        <v>,a000060_trial_flag</v>
      </c>
    </row>
    <row r="52" spans="1:47" s="22" customFormat="1">
      <c r="A52" s="6"/>
      <c r="B52" s="14">
        <f>ROW()-13</f>
        <v>39</v>
      </c>
      <c r="C52" s="25" t="s">
        <v>602</v>
      </c>
      <c r="D52" s="25" t="s">
        <v>603</v>
      </c>
      <c r="E52" s="16"/>
      <c r="F52" s="16" t="s">
        <v>183</v>
      </c>
      <c r="G52" s="16">
        <v>8</v>
      </c>
      <c r="H52" s="17" t="str">
        <f t="shared" si="6"/>
        <v>text</v>
      </c>
      <c r="I52" s="17">
        <f t="shared" si="7"/>
        <v>25</v>
      </c>
      <c r="J52" s="26"/>
      <c r="K52" s="27"/>
      <c r="L52" s="28"/>
      <c r="M52" s="29" t="s">
        <v>425</v>
      </c>
      <c r="P52" s="6"/>
      <c r="Q52" s="6"/>
      <c r="R52" s="6"/>
      <c r="S52" s="6" t="str">
        <f t="shared" si="14"/>
        <v>,a000070_zentaiin_ymd</v>
      </c>
      <c r="T52" s="6" t="str">
        <f t="shared" si="15"/>
        <v>TEXT</v>
      </c>
      <c r="U52" s="6" t="str">
        <f t="shared" si="16"/>
        <v/>
      </c>
      <c r="V52" s="6" t="str">
        <f t="shared" si="17"/>
        <v/>
      </c>
      <c r="W52" s="6" t="str">
        <f t="shared" si="18"/>
        <v>-- 前回退院年月日</v>
      </c>
      <c r="X52" s="6"/>
      <c r="AF52" s="42"/>
      <c r="AG52" s="42"/>
      <c r="AH52" s="42"/>
      <c r="AK52" s="22" t="str">
        <f t="shared" si="11"/>
        <v>,a000070_zentaiin_ymd</v>
      </c>
      <c r="AP52" s="22" t="str">
        <f t="shared" si="12"/>
        <v>,a000070_zentaiin_ymd</v>
      </c>
      <c r="AU52" s="22" t="str">
        <f t="shared" si="13"/>
        <v>,a000070_zentaiin_ymd</v>
      </c>
    </row>
    <row r="53" spans="1:47" s="22" customFormat="1" ht="30">
      <c r="A53" s="6"/>
      <c r="B53" s="14">
        <f t="shared" si="5"/>
        <v>40</v>
      </c>
      <c r="C53" s="15" t="s">
        <v>604</v>
      </c>
      <c r="D53" s="15" t="s">
        <v>605</v>
      </c>
      <c r="E53" s="17"/>
      <c r="F53" s="16" t="s">
        <v>183</v>
      </c>
      <c r="G53" s="17">
        <v>8</v>
      </c>
      <c r="H53" s="17" t="str">
        <f t="shared" si="6"/>
        <v>text</v>
      </c>
      <c r="I53" s="17">
        <f t="shared" si="7"/>
        <v>25</v>
      </c>
      <c r="J53" s="18"/>
      <c r="K53" s="21"/>
      <c r="L53" s="19"/>
      <c r="M53" s="20" t="s">
        <v>425</v>
      </c>
      <c r="P53" s="6"/>
      <c r="Q53" s="6"/>
      <c r="R53" s="6"/>
      <c r="S53" s="6" t="str">
        <f t="shared" si="14"/>
        <v>,a000070_same_jiin_nyuin_flag</v>
      </c>
      <c r="T53" s="6" t="str">
        <f t="shared" si="15"/>
        <v>TEXT</v>
      </c>
      <c r="U53" s="6" t="str">
        <f t="shared" si="16"/>
        <v/>
      </c>
      <c r="V53" s="6" t="str">
        <f t="shared" si="17"/>
        <v/>
      </c>
      <c r="W53" s="6" t="str">
        <f t="shared" si="18"/>
        <v>-- 前回同一傷病で自院入院の有無</v>
      </c>
      <c r="X53" s="6"/>
      <c r="AF53" s="42"/>
      <c r="AG53" s="42"/>
      <c r="AH53" s="42"/>
      <c r="AK53" s="22" t="str">
        <f t="shared" si="11"/>
        <v>,a000070_same_jiin_nyuin_flag</v>
      </c>
      <c r="AP53" s="22" t="str">
        <f t="shared" si="12"/>
        <v>,a000070_same_jiin_nyuin_flag</v>
      </c>
      <c r="AU53" s="22" t="str">
        <f t="shared" si="13"/>
        <v>,a000070_same_jiin_nyuin_flag</v>
      </c>
    </row>
    <row r="54" spans="1:47" s="22" customFormat="1">
      <c r="A54" s="6"/>
      <c r="B54" s="14">
        <f t="shared" si="5"/>
        <v>41</v>
      </c>
      <c r="C54" s="25" t="s">
        <v>606</v>
      </c>
      <c r="D54" s="25" t="s">
        <v>607</v>
      </c>
      <c r="E54" s="16"/>
      <c r="F54" s="16" t="s">
        <v>183</v>
      </c>
      <c r="G54" s="16">
        <v>1</v>
      </c>
      <c r="H54" s="17" t="str">
        <f t="shared" si="6"/>
        <v>text</v>
      </c>
      <c r="I54" s="17">
        <f t="shared" si="7"/>
        <v>4</v>
      </c>
      <c r="J54" s="26"/>
      <c r="K54" s="27"/>
      <c r="L54" s="28"/>
      <c r="M54" s="29" t="s">
        <v>776</v>
      </c>
      <c r="P54" s="6"/>
      <c r="Q54" s="6"/>
      <c r="R54" s="6"/>
      <c r="S54" s="6" t="str">
        <f t="shared" si="14"/>
        <v>,a000080_sai_nyuin_type</v>
      </c>
      <c r="T54" s="6" t="str">
        <f t="shared" si="15"/>
        <v>TEXT</v>
      </c>
      <c r="U54" s="6" t="str">
        <f t="shared" si="16"/>
        <v/>
      </c>
      <c r="V54" s="6" t="str">
        <f t="shared" si="17"/>
        <v/>
      </c>
      <c r="W54" s="6" t="str">
        <f t="shared" si="18"/>
        <v>-- 再入院種別</v>
      </c>
      <c r="X54" s="6"/>
      <c r="AF54" s="42"/>
      <c r="AG54" s="42"/>
      <c r="AH54" s="42"/>
      <c r="AK54" s="22" t="str">
        <f t="shared" si="11"/>
        <v>,a000080_sai_nyuin_type</v>
      </c>
      <c r="AP54" s="22" t="str">
        <f t="shared" si="12"/>
        <v>,a000080_sai_nyuin_type</v>
      </c>
      <c r="AU54" s="22" t="str">
        <f t="shared" si="13"/>
        <v>,a000080_sai_nyuin_type</v>
      </c>
    </row>
    <row r="55" spans="1:47" s="22" customFormat="1">
      <c r="A55" s="6"/>
      <c r="B55" s="14">
        <f t="shared" si="5"/>
        <v>42</v>
      </c>
      <c r="C55" s="15" t="s">
        <v>608</v>
      </c>
      <c r="D55" s="15" t="s">
        <v>609</v>
      </c>
      <c r="E55" s="17"/>
      <c r="F55" s="16" t="s">
        <v>183</v>
      </c>
      <c r="G55" s="17">
        <v>1</v>
      </c>
      <c r="H55" s="17" t="str">
        <f t="shared" si="6"/>
        <v>text</v>
      </c>
      <c r="I55" s="17">
        <f t="shared" si="7"/>
        <v>4</v>
      </c>
      <c r="J55" s="18"/>
      <c r="K55" s="21"/>
      <c r="L55" s="19"/>
      <c r="M55" s="20"/>
      <c r="P55" s="6"/>
      <c r="Q55" s="6"/>
      <c r="R55" s="6"/>
      <c r="S55" s="6" t="str">
        <f t="shared" si="14"/>
        <v>,a000080_riyu_type</v>
      </c>
      <c r="T55" s="6" t="str">
        <f t="shared" si="15"/>
        <v>TEXT</v>
      </c>
      <c r="U55" s="6" t="str">
        <f t="shared" si="16"/>
        <v/>
      </c>
      <c r="V55" s="6" t="str">
        <f t="shared" si="17"/>
        <v/>
      </c>
      <c r="W55" s="6" t="str">
        <f t="shared" si="18"/>
        <v>-- 理由の種別</v>
      </c>
      <c r="X55" s="6"/>
      <c r="AF55" s="42"/>
      <c r="AG55" s="42"/>
      <c r="AH55" s="42"/>
      <c r="AK55" s="22" t="str">
        <f t="shared" si="11"/>
        <v>,a000080_riyu_type</v>
      </c>
      <c r="AP55" s="22" t="str">
        <f t="shared" si="12"/>
        <v>,a000080_riyu_type</v>
      </c>
      <c r="AU55" s="22" t="str">
        <f t="shared" si="13"/>
        <v>,a000080_riyu_type</v>
      </c>
    </row>
    <row r="56" spans="1:47" s="22" customFormat="1">
      <c r="A56" s="6"/>
      <c r="B56" s="14">
        <f>ROW()-13</f>
        <v>43</v>
      </c>
      <c r="C56" s="25" t="s">
        <v>610</v>
      </c>
      <c r="D56" s="25" t="s">
        <v>611</v>
      </c>
      <c r="E56" s="16"/>
      <c r="F56" s="16" t="s">
        <v>183</v>
      </c>
      <c r="G56" s="16">
        <v>100</v>
      </c>
      <c r="H56" s="17" t="str">
        <f t="shared" si="6"/>
        <v>text</v>
      </c>
      <c r="I56" s="17">
        <f t="shared" si="7"/>
        <v>301</v>
      </c>
      <c r="J56" s="26"/>
      <c r="K56" s="27"/>
      <c r="L56" s="28"/>
      <c r="M56" s="29" t="s">
        <v>777</v>
      </c>
      <c r="P56" s="6"/>
      <c r="Q56" s="6"/>
      <c r="R56" s="6"/>
      <c r="S56" s="6" t="str">
        <f t="shared" si="14"/>
        <v>,a000080_free_entry</v>
      </c>
      <c r="T56" s="6" t="str">
        <f t="shared" si="15"/>
        <v>TEXT</v>
      </c>
      <c r="U56" s="6" t="str">
        <f t="shared" si="16"/>
        <v/>
      </c>
      <c r="V56" s="6" t="str">
        <f t="shared" si="17"/>
        <v/>
      </c>
      <c r="W56" s="6" t="str">
        <f t="shared" si="18"/>
        <v>-- 自由記載欄</v>
      </c>
      <c r="X56" s="6"/>
      <c r="AF56" s="42"/>
      <c r="AG56" s="42"/>
      <c r="AH56" s="42"/>
      <c r="AK56" s="22" t="str">
        <f t="shared" si="11"/>
        <v>,a000080_free_entry</v>
      </c>
      <c r="AP56" s="22" t="str">
        <f t="shared" si="12"/>
        <v>,a000080_free_entry</v>
      </c>
      <c r="AU56" s="22" t="str">
        <f t="shared" si="13"/>
        <v>,a000080_free_entry</v>
      </c>
    </row>
    <row r="57" spans="1:47" s="22" customFormat="1">
      <c r="A57" s="6"/>
      <c r="B57" s="14">
        <f t="shared" si="5"/>
        <v>44</v>
      </c>
      <c r="C57" s="15" t="s">
        <v>612</v>
      </c>
      <c r="D57" s="15" t="s">
        <v>613</v>
      </c>
      <c r="E57" s="17"/>
      <c r="F57" s="16" t="s">
        <v>183</v>
      </c>
      <c r="G57" s="17">
        <v>1</v>
      </c>
      <c r="H57" s="17" t="str">
        <f t="shared" si="6"/>
        <v>text</v>
      </c>
      <c r="I57" s="17">
        <f t="shared" si="7"/>
        <v>4</v>
      </c>
      <c r="J57" s="18"/>
      <c r="K57" s="21"/>
      <c r="L57" s="19"/>
      <c r="M57" s="20" t="s">
        <v>778</v>
      </c>
      <c r="P57" s="6"/>
      <c r="Q57" s="6"/>
      <c r="R57" s="6"/>
      <c r="S57" s="6" t="str">
        <f t="shared" si="14"/>
        <v>,a000090_sai_tento_type</v>
      </c>
      <c r="T57" s="6" t="str">
        <f t="shared" si="15"/>
        <v>TEXT</v>
      </c>
      <c r="U57" s="6" t="str">
        <f t="shared" si="16"/>
        <v/>
      </c>
      <c r="V57" s="6" t="str">
        <f t="shared" si="17"/>
        <v/>
      </c>
      <c r="W57" s="6" t="str">
        <f t="shared" si="18"/>
        <v>-- 再転棟種別</v>
      </c>
      <c r="X57" s="6"/>
      <c r="AF57" s="42"/>
      <c r="AG57" s="42"/>
      <c r="AH57" s="42"/>
      <c r="AK57" s="22" t="str">
        <f t="shared" si="11"/>
        <v>,a000090_sai_tento_type</v>
      </c>
      <c r="AP57" s="22" t="str">
        <f t="shared" si="12"/>
        <v>,a000090_sai_tento_type</v>
      </c>
      <c r="AU57" s="22" t="str">
        <f t="shared" si="13"/>
        <v>,a000090_sai_tento_type</v>
      </c>
    </row>
    <row r="58" spans="1:47" s="22" customFormat="1">
      <c r="A58" s="6"/>
      <c r="B58" s="14">
        <f>ROW()-13</f>
        <v>45</v>
      </c>
      <c r="C58" s="25" t="s">
        <v>608</v>
      </c>
      <c r="D58" s="25" t="s">
        <v>614</v>
      </c>
      <c r="E58" s="16"/>
      <c r="F58" s="16" t="s">
        <v>183</v>
      </c>
      <c r="G58" s="16">
        <v>1</v>
      </c>
      <c r="H58" s="17" t="str">
        <f t="shared" si="6"/>
        <v>text</v>
      </c>
      <c r="I58" s="17">
        <f t="shared" si="7"/>
        <v>4</v>
      </c>
      <c r="J58" s="26"/>
      <c r="K58" s="27"/>
      <c r="L58" s="28"/>
      <c r="M58" s="29"/>
      <c r="P58" s="6"/>
      <c r="Q58" s="6"/>
      <c r="R58" s="6"/>
      <c r="S58" s="6" t="str">
        <f t="shared" si="14"/>
        <v>,a000090_riyu_type</v>
      </c>
      <c r="T58" s="6" t="str">
        <f t="shared" si="15"/>
        <v>TEXT</v>
      </c>
      <c r="U58" s="6" t="str">
        <f t="shared" si="16"/>
        <v/>
      </c>
      <c r="V58" s="6" t="str">
        <f t="shared" si="17"/>
        <v/>
      </c>
      <c r="W58" s="6" t="str">
        <f t="shared" si="18"/>
        <v>-- 理由の種別</v>
      </c>
      <c r="X58" s="6"/>
      <c r="AF58" s="42"/>
      <c r="AG58" s="42"/>
      <c r="AH58" s="42"/>
      <c r="AK58" s="22" t="str">
        <f t="shared" si="11"/>
        <v>,a000090_riyu_type</v>
      </c>
      <c r="AP58" s="22" t="str">
        <f t="shared" si="12"/>
        <v>,a000090_riyu_type</v>
      </c>
      <c r="AU58" s="22" t="str">
        <f t="shared" si="13"/>
        <v>,a000090_riyu_type</v>
      </c>
    </row>
    <row r="59" spans="1:47" s="22" customFormat="1">
      <c r="A59" s="6"/>
      <c r="B59" s="14">
        <f>ROW()-13</f>
        <v>46</v>
      </c>
      <c r="C59" s="25" t="s">
        <v>610</v>
      </c>
      <c r="D59" s="25" t="s">
        <v>615</v>
      </c>
      <c r="E59" s="16"/>
      <c r="F59" s="16" t="s">
        <v>183</v>
      </c>
      <c r="G59" s="16">
        <v>100</v>
      </c>
      <c r="H59" s="17" t="str">
        <f t="shared" si="6"/>
        <v>text</v>
      </c>
      <c r="I59" s="17">
        <f t="shared" si="7"/>
        <v>301</v>
      </c>
      <c r="J59" s="26"/>
      <c r="K59" s="27"/>
      <c r="L59" s="28"/>
      <c r="M59" s="29" t="s">
        <v>777</v>
      </c>
      <c r="P59" s="6"/>
      <c r="Q59" s="6"/>
      <c r="R59" s="6"/>
      <c r="S59" s="6" t="str">
        <f t="shared" si="14"/>
        <v>,a000090_free_entry</v>
      </c>
      <c r="T59" s="6" t="str">
        <f t="shared" si="15"/>
        <v>TEXT</v>
      </c>
      <c r="U59" s="6" t="str">
        <f t="shared" si="16"/>
        <v/>
      </c>
      <c r="V59" s="6" t="str">
        <f t="shared" si="17"/>
        <v/>
      </c>
      <c r="W59" s="6" t="str">
        <f t="shared" si="18"/>
        <v>-- 自由記載欄</v>
      </c>
      <c r="X59" s="6"/>
      <c r="AF59" s="42"/>
      <c r="AG59" s="42"/>
      <c r="AH59" s="42"/>
      <c r="AK59" s="22" t="str">
        <f t="shared" si="11"/>
        <v>,a000090_free_entry</v>
      </c>
      <c r="AP59" s="22" t="str">
        <f t="shared" si="12"/>
        <v>,a000090_free_entry</v>
      </c>
      <c r="AU59" s="22" t="str">
        <f t="shared" si="13"/>
        <v>,a000090_free_entry</v>
      </c>
    </row>
    <row r="60" spans="1:47" s="22" customFormat="1">
      <c r="A60" s="6"/>
      <c r="B60" s="14">
        <f t="shared" si="5"/>
        <v>47</v>
      </c>
      <c r="C60" s="15" t="s">
        <v>616</v>
      </c>
      <c r="D60" s="15" t="s">
        <v>617</v>
      </c>
      <c r="E60" s="17"/>
      <c r="F60" s="16" t="s">
        <v>183</v>
      </c>
      <c r="G60" s="17">
        <v>3</v>
      </c>
      <c r="H60" s="17" t="str">
        <f t="shared" si="6"/>
        <v>text</v>
      </c>
      <c r="I60" s="17">
        <f t="shared" si="7"/>
        <v>10</v>
      </c>
      <c r="J60" s="18"/>
      <c r="K60" s="21"/>
      <c r="L60" s="19"/>
      <c r="M60" s="20" t="s">
        <v>779</v>
      </c>
      <c r="P60" s="6"/>
      <c r="Q60" s="6"/>
      <c r="R60" s="6"/>
      <c r="S60" s="6" t="str">
        <f t="shared" si="8"/>
        <v>,a001010_height</v>
      </c>
      <c r="T60" s="6" t="str">
        <f t="shared" si="9"/>
        <v>TEXT</v>
      </c>
      <c r="U60" s="6" t="str">
        <f t="shared" si="10"/>
        <v/>
      </c>
      <c r="V60" s="6" t="str">
        <f t="shared" si="0"/>
        <v/>
      </c>
      <c r="W60" s="6" t="str">
        <f t="shared" si="1"/>
        <v>-- 身長</v>
      </c>
      <c r="X60" s="6"/>
      <c r="AF60" s="42"/>
      <c r="AG60" s="42"/>
      <c r="AH60" s="42"/>
      <c r="AK60" s="22" t="str">
        <f t="shared" si="11"/>
        <v>,a001010_height</v>
      </c>
      <c r="AP60" s="22" t="str">
        <f t="shared" si="12"/>
        <v>,a001010_height</v>
      </c>
      <c r="AU60" s="22" t="str">
        <f t="shared" si="13"/>
        <v>,a001010_height</v>
      </c>
    </row>
    <row r="61" spans="1:47" s="22" customFormat="1" ht="34.799999999999997">
      <c r="A61" s="6"/>
      <c r="B61" s="14">
        <f t="shared" si="5"/>
        <v>48</v>
      </c>
      <c r="C61" s="15" t="s">
        <v>618</v>
      </c>
      <c r="D61" s="15" t="s">
        <v>619</v>
      </c>
      <c r="E61" s="17"/>
      <c r="F61" s="16" t="s">
        <v>183</v>
      </c>
      <c r="G61" s="17">
        <v>5</v>
      </c>
      <c r="H61" s="17" t="str">
        <f t="shared" si="6"/>
        <v>text</v>
      </c>
      <c r="I61" s="17">
        <f t="shared" si="7"/>
        <v>16</v>
      </c>
      <c r="J61" s="18"/>
      <c r="K61" s="21"/>
      <c r="L61" s="19"/>
      <c r="M61" s="20" t="s">
        <v>780</v>
      </c>
      <c r="P61" s="6"/>
      <c r="Q61" s="6"/>
      <c r="R61" s="6"/>
      <c r="S61" s="6" t="str">
        <f t="shared" si="8"/>
        <v>,a001010_weight</v>
      </c>
      <c r="T61" s="6" t="str">
        <f t="shared" si="9"/>
        <v>TEXT</v>
      </c>
      <c r="U61" s="6" t="str">
        <f t="shared" si="10"/>
        <v/>
      </c>
      <c r="V61" s="6" t="str">
        <f t="shared" si="0"/>
        <v/>
      </c>
      <c r="W61" s="6" t="str">
        <f t="shared" si="1"/>
        <v>-- 体重</v>
      </c>
      <c r="X61" s="6"/>
      <c r="AF61" s="42"/>
      <c r="AG61" s="42"/>
      <c r="AH61" s="42"/>
      <c r="AK61" s="22" t="str">
        <f t="shared" si="11"/>
        <v>,a001010_weight</v>
      </c>
      <c r="AP61" s="22" t="str">
        <f t="shared" si="12"/>
        <v>,a001010_weight</v>
      </c>
      <c r="AU61" s="22" t="str">
        <f t="shared" si="13"/>
        <v>,a001010_weight</v>
      </c>
    </row>
    <row r="62" spans="1:47" s="22" customFormat="1">
      <c r="A62" s="6"/>
      <c r="B62" s="14">
        <f t="shared" si="5"/>
        <v>49</v>
      </c>
      <c r="C62" s="25" t="s">
        <v>620</v>
      </c>
      <c r="D62" s="25" t="s">
        <v>621</v>
      </c>
      <c r="E62" s="16"/>
      <c r="F62" s="16" t="s">
        <v>183</v>
      </c>
      <c r="G62" s="16">
        <v>10</v>
      </c>
      <c r="H62" s="17" t="str">
        <f t="shared" si="6"/>
        <v>text</v>
      </c>
      <c r="I62" s="17">
        <f t="shared" si="7"/>
        <v>31</v>
      </c>
      <c r="J62" s="26"/>
      <c r="K62" s="27"/>
      <c r="L62" s="28"/>
      <c r="M62" s="29" t="s">
        <v>781</v>
      </c>
      <c r="P62" s="6"/>
      <c r="Q62" s="6"/>
      <c r="R62" s="6"/>
      <c r="S62" s="6" t="str">
        <f t="shared" si="8"/>
        <v>,a001020_smoking</v>
      </c>
      <c r="T62" s="6" t="str">
        <f t="shared" si="9"/>
        <v>TEXT</v>
      </c>
      <c r="U62" s="6" t="str">
        <f t="shared" si="10"/>
        <v/>
      </c>
      <c r="V62" s="6" t="str">
        <f t="shared" si="0"/>
        <v/>
      </c>
      <c r="W62" s="6" t="str">
        <f t="shared" si="1"/>
        <v>-- 喫煙指数</v>
      </c>
      <c r="X62" s="6"/>
      <c r="AF62" s="42"/>
      <c r="AG62" s="42"/>
      <c r="AH62" s="42"/>
      <c r="AK62" s="22" t="str">
        <f t="shared" si="11"/>
        <v>,a001020_smoking</v>
      </c>
      <c r="AP62" s="22" t="str">
        <f t="shared" si="12"/>
        <v>,a001020_smoking</v>
      </c>
      <c r="AU62" s="22" t="str">
        <f t="shared" si="13"/>
        <v>,a001020_smoking</v>
      </c>
    </row>
    <row r="63" spans="1:47" s="22" customFormat="1">
      <c r="A63" s="6"/>
      <c r="B63" s="14">
        <f t="shared" si="5"/>
        <v>50</v>
      </c>
      <c r="C63" s="15" t="s">
        <v>622</v>
      </c>
      <c r="D63" s="15" t="s">
        <v>623</v>
      </c>
      <c r="E63" s="17"/>
      <c r="F63" s="16" t="s">
        <v>183</v>
      </c>
      <c r="G63" s="17">
        <v>1</v>
      </c>
      <c r="H63" s="17" t="str">
        <f t="shared" si="6"/>
        <v>text</v>
      </c>
      <c r="I63" s="17">
        <f t="shared" si="7"/>
        <v>4</v>
      </c>
      <c r="J63" s="18"/>
      <c r="K63" s="21"/>
      <c r="L63" s="19"/>
      <c r="M63" s="20" t="s">
        <v>782</v>
      </c>
      <c r="P63" s="6"/>
      <c r="Q63" s="6"/>
      <c r="R63" s="6"/>
      <c r="S63" s="6" t="str">
        <f t="shared" si="8"/>
        <v>,a002010_ninshin_flag</v>
      </c>
      <c r="T63" s="6" t="str">
        <f t="shared" si="9"/>
        <v>TEXT</v>
      </c>
      <c r="U63" s="6" t="str">
        <f t="shared" si="10"/>
        <v/>
      </c>
      <c r="V63" s="6" t="str">
        <f t="shared" si="0"/>
        <v/>
      </c>
      <c r="W63" s="6" t="str">
        <f t="shared" si="1"/>
        <v>-- 現在の妊娠の有無</v>
      </c>
      <c r="X63" s="6"/>
      <c r="AF63" s="42"/>
      <c r="AG63" s="42"/>
      <c r="AH63" s="42"/>
      <c r="AK63" s="22" t="str">
        <f t="shared" si="11"/>
        <v>,a002010_ninshin_flag</v>
      </c>
      <c r="AP63" s="22" t="str">
        <f t="shared" si="12"/>
        <v>,a002010_ninshin_flag</v>
      </c>
      <c r="AU63" s="22" t="str">
        <f t="shared" si="13"/>
        <v>,a002010_ninshin_flag</v>
      </c>
    </row>
    <row r="64" spans="1:47" s="22" customFormat="1">
      <c r="A64" s="6"/>
      <c r="B64" s="14">
        <f>ROW()-13</f>
        <v>51</v>
      </c>
      <c r="C64" s="25" t="s">
        <v>624</v>
      </c>
      <c r="D64" s="25" t="s">
        <v>625</v>
      </c>
      <c r="E64" s="16"/>
      <c r="F64" s="16" t="s">
        <v>183</v>
      </c>
      <c r="G64" s="16">
        <v>2</v>
      </c>
      <c r="H64" s="17" t="str">
        <f t="shared" si="6"/>
        <v>text</v>
      </c>
      <c r="I64" s="17">
        <f t="shared" si="7"/>
        <v>7</v>
      </c>
      <c r="J64" s="26"/>
      <c r="K64" s="27"/>
      <c r="L64" s="28"/>
      <c r="M64" s="29" t="s">
        <v>783</v>
      </c>
      <c r="P64" s="6"/>
      <c r="Q64" s="6"/>
      <c r="R64" s="6"/>
      <c r="S64" s="6" t="str">
        <f t="shared" si="8"/>
        <v>,a002010_nyuin_ninshin</v>
      </c>
      <c r="T64" s="6" t="str">
        <f t="shared" si="9"/>
        <v>TEXT</v>
      </c>
      <c r="U64" s="6" t="str">
        <f t="shared" si="10"/>
        <v/>
      </c>
      <c r="V64" s="6" t="str">
        <f t="shared" si="0"/>
        <v/>
      </c>
      <c r="W64" s="6" t="str">
        <f t="shared" si="1"/>
        <v>-- 入院時の妊娠週数</v>
      </c>
      <c r="X64" s="6"/>
      <c r="AF64" s="42"/>
      <c r="AG64" s="42"/>
      <c r="AH64" s="42"/>
      <c r="AK64" s="22" t="str">
        <f t="shared" si="11"/>
        <v>,a002010_nyuin_ninshin</v>
      </c>
      <c r="AP64" s="22" t="str">
        <f t="shared" si="12"/>
        <v>,a002010_nyuin_ninshin</v>
      </c>
      <c r="AU64" s="22" t="str">
        <f t="shared" si="13"/>
        <v>,a002010_nyuin_ninshin</v>
      </c>
    </row>
    <row r="65" spans="1:47" s="22" customFormat="1">
      <c r="A65" s="6"/>
      <c r="B65" s="14">
        <f t="shared" si="5"/>
        <v>52</v>
      </c>
      <c r="C65" s="15" t="s">
        <v>626</v>
      </c>
      <c r="D65" s="15" t="s">
        <v>627</v>
      </c>
      <c r="E65" s="17"/>
      <c r="F65" s="16" t="s">
        <v>183</v>
      </c>
      <c r="G65" s="17">
        <v>4</v>
      </c>
      <c r="H65" s="17" t="str">
        <f t="shared" si="6"/>
        <v>text</v>
      </c>
      <c r="I65" s="17">
        <f t="shared" si="7"/>
        <v>13</v>
      </c>
      <c r="J65" s="18"/>
      <c r="K65" s="21"/>
      <c r="L65" s="19"/>
      <c r="M65" s="20" t="s">
        <v>784</v>
      </c>
      <c r="P65" s="6"/>
      <c r="Q65" s="6"/>
      <c r="R65" s="6"/>
      <c r="S65" s="6" t="str">
        <f t="shared" si="8"/>
        <v>,a003010_birth_weight</v>
      </c>
      <c r="T65" s="6" t="str">
        <f t="shared" si="9"/>
        <v>TEXT</v>
      </c>
      <c r="U65" s="6" t="str">
        <f t="shared" si="10"/>
        <v/>
      </c>
      <c r="V65" s="6" t="str">
        <f t="shared" si="0"/>
        <v/>
      </c>
      <c r="W65" s="6" t="str">
        <f t="shared" si="1"/>
        <v>-- 出生時体重</v>
      </c>
      <c r="X65" s="6"/>
      <c r="AF65" s="42"/>
      <c r="AG65" s="42"/>
      <c r="AH65" s="42"/>
      <c r="AK65" s="22" t="str">
        <f t="shared" si="11"/>
        <v>,a003010_birth_weight</v>
      </c>
      <c r="AP65" s="22" t="str">
        <f t="shared" si="12"/>
        <v>,a003010_birth_weight</v>
      </c>
      <c r="AU65" s="22" t="str">
        <f t="shared" si="13"/>
        <v>,a003010_birth_weight</v>
      </c>
    </row>
    <row r="66" spans="1:47" s="22" customFormat="1">
      <c r="A66" s="6"/>
      <c r="B66" s="14">
        <f t="shared" si="5"/>
        <v>53</v>
      </c>
      <c r="C66" s="25" t="s">
        <v>628</v>
      </c>
      <c r="D66" s="25" t="s">
        <v>629</v>
      </c>
      <c r="E66" s="16"/>
      <c r="F66" s="16" t="s">
        <v>183</v>
      </c>
      <c r="G66" s="16">
        <v>2</v>
      </c>
      <c r="H66" s="17" t="str">
        <f t="shared" si="6"/>
        <v>text</v>
      </c>
      <c r="I66" s="17">
        <f t="shared" si="7"/>
        <v>7</v>
      </c>
      <c r="J66" s="26"/>
      <c r="K66" s="27"/>
      <c r="L66" s="28"/>
      <c r="M66" s="29" t="s">
        <v>783</v>
      </c>
      <c r="P66" s="6"/>
      <c r="Q66" s="6"/>
      <c r="R66" s="6"/>
      <c r="S66" s="6" t="str">
        <f t="shared" si="8"/>
        <v>,a003010_birth_ninshin</v>
      </c>
      <c r="T66" s="6" t="str">
        <f t="shared" si="9"/>
        <v>TEXT</v>
      </c>
      <c r="U66" s="6" t="str">
        <f t="shared" si="10"/>
        <v/>
      </c>
      <c r="V66" s="6" t="str">
        <f t="shared" si="0"/>
        <v/>
      </c>
      <c r="W66" s="6" t="str">
        <f t="shared" si="1"/>
        <v>-- 出生時妊娠週数</v>
      </c>
      <c r="X66" s="6"/>
      <c r="AF66" s="42"/>
      <c r="AG66" s="42"/>
      <c r="AH66" s="42"/>
      <c r="AK66" s="22" t="str">
        <f t="shared" si="11"/>
        <v>,a003010_birth_ninshin</v>
      </c>
      <c r="AP66" s="22" t="str">
        <f t="shared" si="12"/>
        <v>,a003010_birth_ninshin</v>
      </c>
      <c r="AU66" s="22" t="str">
        <f t="shared" si="13"/>
        <v>,a003010_birth_ninshin</v>
      </c>
    </row>
    <row r="67" spans="1:47" s="22" customFormat="1" ht="30">
      <c r="A67" s="6"/>
      <c r="B67" s="14">
        <f t="shared" si="5"/>
        <v>54</v>
      </c>
      <c r="C67" s="15" t="s">
        <v>630</v>
      </c>
      <c r="D67" s="15" t="s">
        <v>631</v>
      </c>
      <c r="E67" s="17"/>
      <c r="F67" s="16" t="s">
        <v>183</v>
      </c>
      <c r="G67" s="17">
        <v>1</v>
      </c>
      <c r="H67" s="17" t="str">
        <f t="shared" si="6"/>
        <v>text</v>
      </c>
      <c r="I67" s="17">
        <f t="shared" si="7"/>
        <v>4</v>
      </c>
      <c r="J67" s="18"/>
      <c r="K67" s="21"/>
      <c r="L67" s="19"/>
      <c r="M67" s="20" t="s">
        <v>785</v>
      </c>
      <c r="P67" s="6"/>
      <c r="Q67" s="6"/>
      <c r="R67" s="6"/>
      <c r="S67" s="6" t="str">
        <f t="shared" si="8"/>
        <v>,a004010_aged_jiritsu_kijun</v>
      </c>
      <c r="T67" s="6" t="str">
        <f t="shared" si="9"/>
        <v>TEXT</v>
      </c>
      <c r="U67" s="6" t="str">
        <f t="shared" si="10"/>
        <v/>
      </c>
      <c r="V67" s="6" t="str">
        <f t="shared" si="0"/>
        <v/>
      </c>
      <c r="W67" s="6" t="str">
        <f t="shared" si="1"/>
        <v>-- 認知症高齢者の日常生活自立度判定基準</v>
      </c>
      <c r="X67" s="6"/>
      <c r="AF67" s="42"/>
      <c r="AG67" s="42"/>
      <c r="AH67" s="42"/>
      <c r="AK67" s="22" t="str">
        <f t="shared" si="11"/>
        <v>,a004010_aged_jiritsu_kijun</v>
      </c>
      <c r="AP67" s="22" t="str">
        <f t="shared" si="12"/>
        <v>,a004010_aged_jiritsu_kijun</v>
      </c>
      <c r="AU67" s="22" t="str">
        <f t="shared" si="13"/>
        <v>,a004010_aged_jiritsu_kijun</v>
      </c>
    </row>
    <row r="68" spans="1:47" s="22" customFormat="1" ht="52.2">
      <c r="A68" s="6"/>
      <c r="B68" s="14">
        <f>ROW()-13</f>
        <v>55</v>
      </c>
      <c r="C68" s="25" t="s">
        <v>632</v>
      </c>
      <c r="D68" s="25" t="s">
        <v>633</v>
      </c>
      <c r="E68" s="16"/>
      <c r="F68" s="16" t="s">
        <v>183</v>
      </c>
      <c r="G68" s="16">
        <v>1</v>
      </c>
      <c r="H68" s="17" t="str">
        <f t="shared" si="6"/>
        <v>text</v>
      </c>
      <c r="I68" s="17">
        <f t="shared" si="7"/>
        <v>4</v>
      </c>
      <c r="J68" s="26"/>
      <c r="K68" s="27"/>
      <c r="L68" s="28"/>
      <c r="M68" s="29" t="s">
        <v>786</v>
      </c>
      <c r="P68" s="6"/>
      <c r="Q68" s="6"/>
      <c r="R68" s="6"/>
      <c r="S68" s="6" t="str">
        <f t="shared" si="8"/>
        <v>,a004020_care</v>
      </c>
      <c r="T68" s="6" t="str">
        <f t="shared" si="9"/>
        <v>TEXT</v>
      </c>
      <c r="U68" s="6" t="str">
        <f t="shared" si="10"/>
        <v/>
      </c>
      <c r="V68" s="6" t="str">
        <f t="shared" si="0"/>
        <v/>
      </c>
      <c r="W68" s="6" t="str">
        <f t="shared" si="1"/>
        <v>-- 要介護度</v>
      </c>
      <c r="X68" s="6"/>
      <c r="AF68" s="42"/>
      <c r="AG68" s="42"/>
      <c r="AH68" s="42"/>
      <c r="AK68" s="22" t="str">
        <f t="shared" si="11"/>
        <v>,a004020_care</v>
      </c>
      <c r="AP68" s="22" t="str">
        <f t="shared" si="12"/>
        <v>,a004020_care</v>
      </c>
      <c r="AU68" s="22" t="str">
        <f t="shared" si="13"/>
        <v>,a004020_care</v>
      </c>
    </row>
    <row r="69" spans="1:47" s="22" customFormat="1" ht="30">
      <c r="A69" s="6"/>
      <c r="B69" s="14">
        <f t="shared" si="5"/>
        <v>56</v>
      </c>
      <c r="C69" s="15" t="s">
        <v>456</v>
      </c>
      <c r="D69" s="15" t="s">
        <v>634</v>
      </c>
      <c r="E69" s="17"/>
      <c r="F69" s="16" t="s">
        <v>183</v>
      </c>
      <c r="G69" s="17">
        <v>8</v>
      </c>
      <c r="H69" s="17" t="str">
        <f t="shared" si="6"/>
        <v>text</v>
      </c>
      <c r="I69" s="17">
        <f t="shared" si="7"/>
        <v>25</v>
      </c>
      <c r="J69" s="18"/>
      <c r="K69" s="21"/>
      <c r="L69" s="19"/>
      <c r="M69" s="20" t="s">
        <v>425</v>
      </c>
      <c r="P69" s="6"/>
      <c r="Q69" s="6"/>
      <c r="R69" s="6"/>
      <c r="S69" s="6" t="str">
        <f t="shared" si="8"/>
        <v>,a004030_santei_start_ymd</v>
      </c>
      <c r="T69" s="6" t="str">
        <f t="shared" si="9"/>
        <v>TEXT</v>
      </c>
      <c r="U69" s="6" t="str">
        <f t="shared" si="10"/>
        <v/>
      </c>
      <c r="V69" s="6" t="str">
        <f t="shared" si="0"/>
        <v/>
      </c>
      <c r="W69" s="6" t="str">
        <f t="shared" si="1"/>
        <v>-- 算定開始日</v>
      </c>
      <c r="X69" s="6"/>
      <c r="AF69" s="42"/>
      <c r="AG69" s="42"/>
      <c r="AH69" s="42"/>
      <c r="AK69" s="22" t="str">
        <f t="shared" si="11"/>
        <v>,a004030_santei_start_ymd</v>
      </c>
      <c r="AP69" s="22" t="str">
        <f t="shared" si="12"/>
        <v>,a004030_santei_start_ymd</v>
      </c>
      <c r="AU69" s="22" t="str">
        <f t="shared" si="13"/>
        <v>,a004030_santei_start_ymd</v>
      </c>
    </row>
    <row r="70" spans="1:47" s="22" customFormat="1" ht="30">
      <c r="A70" s="6"/>
      <c r="B70" s="14">
        <f>ROW()-13</f>
        <v>57</v>
      </c>
      <c r="C70" s="25" t="s">
        <v>458</v>
      </c>
      <c r="D70" s="25" t="s">
        <v>635</v>
      </c>
      <c r="E70" s="16"/>
      <c r="F70" s="16" t="s">
        <v>183</v>
      </c>
      <c r="G70" s="16">
        <v>8</v>
      </c>
      <c r="H70" s="17" t="str">
        <f t="shared" si="6"/>
        <v>text</v>
      </c>
      <c r="I70" s="17">
        <f t="shared" si="7"/>
        <v>25</v>
      </c>
      <c r="J70" s="26"/>
      <c r="K70" s="27"/>
      <c r="L70" s="28"/>
      <c r="M70" s="29" t="s">
        <v>425</v>
      </c>
      <c r="P70" s="6"/>
      <c r="Q70" s="6"/>
      <c r="R70" s="6"/>
      <c r="S70" s="6" t="str">
        <f t="shared" si="8"/>
        <v>,a004030_santei_end_ymd</v>
      </c>
      <c r="T70" s="6" t="str">
        <f t="shared" si="9"/>
        <v>TEXT</v>
      </c>
      <c r="U70" s="6" t="str">
        <f t="shared" si="10"/>
        <v/>
      </c>
      <c r="V70" s="6" t="str">
        <f t="shared" si="0"/>
        <v/>
      </c>
      <c r="W70" s="6" t="str">
        <f t="shared" si="1"/>
        <v>-- 算定終了日</v>
      </c>
      <c r="X70" s="6"/>
      <c r="AF70" s="42"/>
      <c r="AG70" s="42"/>
      <c r="AH70" s="42"/>
      <c r="AK70" s="22" t="str">
        <f t="shared" si="11"/>
        <v>,a004030_santei_end_ymd</v>
      </c>
      <c r="AP70" s="22" t="str">
        <f t="shared" si="12"/>
        <v>,a004030_santei_end_ymd</v>
      </c>
      <c r="AU70" s="22" t="str">
        <f t="shared" si="13"/>
        <v>,a004030_santei_end_ymd</v>
      </c>
    </row>
    <row r="71" spans="1:47" s="22" customFormat="1" ht="30">
      <c r="A71" s="6"/>
      <c r="B71" s="14">
        <f>ROW()-13</f>
        <v>58</v>
      </c>
      <c r="C71" s="25" t="s">
        <v>636</v>
      </c>
      <c r="D71" s="25" t="s">
        <v>637</v>
      </c>
      <c r="E71" s="16"/>
      <c r="F71" s="16" t="s">
        <v>183</v>
      </c>
      <c r="G71" s="16">
        <v>1</v>
      </c>
      <c r="H71" s="17" t="str">
        <f t="shared" si="6"/>
        <v>text</v>
      </c>
      <c r="I71" s="17">
        <f t="shared" si="7"/>
        <v>4</v>
      </c>
      <c r="J71" s="26"/>
      <c r="K71" s="27"/>
      <c r="L71" s="28"/>
      <c r="M71" s="29" t="s">
        <v>787</v>
      </c>
      <c r="P71" s="6"/>
      <c r="Q71" s="6"/>
      <c r="R71" s="6"/>
      <c r="S71" s="6" t="str">
        <f t="shared" si="8"/>
        <v>,a004030_teieiyo_start_flag</v>
      </c>
      <c r="T71" s="6" t="str">
        <f t="shared" si="9"/>
        <v>TEXT</v>
      </c>
      <c r="U71" s="6" t="str">
        <f t="shared" si="10"/>
        <v/>
      </c>
      <c r="V71" s="6" t="str">
        <f t="shared" si="0"/>
        <v/>
      </c>
      <c r="W71" s="6" t="str">
        <f t="shared" si="1"/>
        <v>-- 低栄養の有無（算定開始時）</v>
      </c>
      <c r="X71" s="6"/>
      <c r="AF71" s="42"/>
      <c r="AG71" s="42"/>
      <c r="AH71" s="42"/>
      <c r="AK71" s="22" t="str">
        <f t="shared" si="11"/>
        <v>,a004030_teieiyo_start_flag</v>
      </c>
      <c r="AP71" s="22" t="str">
        <f t="shared" si="12"/>
        <v>,a004030_teieiyo_start_flag</v>
      </c>
      <c r="AU71" s="22" t="str">
        <f t="shared" si="13"/>
        <v>,a004030_teieiyo_start_flag</v>
      </c>
    </row>
    <row r="72" spans="1:47" s="22" customFormat="1" ht="30">
      <c r="A72" s="6"/>
      <c r="B72" s="14">
        <f t="shared" si="5"/>
        <v>59</v>
      </c>
      <c r="C72" s="15" t="s">
        <v>638</v>
      </c>
      <c r="D72" s="15" t="s">
        <v>639</v>
      </c>
      <c r="E72" s="17"/>
      <c r="F72" s="16" t="s">
        <v>183</v>
      </c>
      <c r="G72" s="17">
        <v>1</v>
      </c>
      <c r="H72" s="17" t="str">
        <f t="shared" si="6"/>
        <v>text</v>
      </c>
      <c r="I72" s="17">
        <f t="shared" si="7"/>
        <v>4</v>
      </c>
      <c r="J72" s="18"/>
      <c r="K72" s="21"/>
      <c r="L72" s="19"/>
      <c r="M72" s="20" t="s">
        <v>787</v>
      </c>
      <c r="P72" s="6"/>
      <c r="Q72" s="6"/>
      <c r="R72" s="6"/>
      <c r="S72" s="6" t="str">
        <f t="shared" ref="S72:S83" si="19">IF(B72&lt;&gt;1,","&amp;D72,D72)</f>
        <v>,a004030_sesshoku_shogai_start_flag</v>
      </c>
      <c r="T72" s="6" t="str">
        <f t="shared" ref="T72:T83" si="20">UPPER(H72)</f>
        <v>TEXT</v>
      </c>
      <c r="U72" s="6" t="str">
        <f t="shared" ref="U72:U83" si="21">IF(K72&lt;&gt;"","default "&amp;IF(H72="text","'"&amp;K72&amp;"'",K72),"")</f>
        <v/>
      </c>
      <c r="V72" s="6" t="str">
        <f t="shared" ref="V72:V83" si="22">IF(L72="○","NOT NULL","")</f>
        <v/>
      </c>
      <c r="W72" s="6" t="str">
        <f t="shared" ref="W72:W83" si="23">"-- "&amp;C72</f>
        <v>-- 摂食・嚥下機能障害の有無（算定開始時）</v>
      </c>
      <c r="X72" s="6"/>
      <c r="AF72" s="42"/>
      <c r="AG72" s="42"/>
      <c r="AH72" s="42"/>
      <c r="AK72" s="22" t="str">
        <f t="shared" si="11"/>
        <v>,a004030_sesshoku_shogai_start_flag</v>
      </c>
      <c r="AP72" s="22" t="str">
        <f t="shared" si="12"/>
        <v>,a004030_sesshoku_shogai_start_flag</v>
      </c>
      <c r="AU72" s="22" t="str">
        <f t="shared" si="13"/>
        <v>,a004030_sesshoku_shogai_start_flag</v>
      </c>
    </row>
    <row r="73" spans="1:47" s="22" customFormat="1" ht="30">
      <c r="A73" s="6"/>
      <c r="B73" s="14">
        <f t="shared" si="5"/>
        <v>60</v>
      </c>
      <c r="C73" s="15" t="s">
        <v>640</v>
      </c>
      <c r="D73" s="15" t="s">
        <v>641</v>
      </c>
      <c r="E73" s="17"/>
      <c r="F73" s="16" t="s">
        <v>183</v>
      </c>
      <c r="G73" s="17">
        <v>1</v>
      </c>
      <c r="H73" s="17" t="str">
        <f t="shared" si="6"/>
        <v>text</v>
      </c>
      <c r="I73" s="17">
        <f t="shared" si="7"/>
        <v>4</v>
      </c>
      <c r="J73" s="18"/>
      <c r="K73" s="21"/>
      <c r="L73" s="19"/>
      <c r="M73" s="20" t="s">
        <v>787</v>
      </c>
      <c r="P73" s="6"/>
      <c r="Q73" s="6"/>
      <c r="R73" s="6"/>
      <c r="S73" s="6" t="str">
        <f t="shared" si="19"/>
        <v>,a004030_teieiyo_end_flag</v>
      </c>
      <c r="T73" s="6" t="str">
        <f t="shared" si="20"/>
        <v>TEXT</v>
      </c>
      <c r="U73" s="6" t="str">
        <f t="shared" si="21"/>
        <v/>
      </c>
      <c r="V73" s="6" t="str">
        <f t="shared" si="22"/>
        <v/>
      </c>
      <c r="W73" s="6" t="str">
        <f t="shared" si="23"/>
        <v>-- 低栄養の有無（算定終了時）</v>
      </c>
      <c r="X73" s="6"/>
      <c r="AF73" s="42"/>
      <c r="AG73" s="42"/>
      <c r="AH73" s="42"/>
      <c r="AK73" s="22" t="str">
        <f t="shared" si="11"/>
        <v>,a004030_teieiyo_end_flag</v>
      </c>
      <c r="AP73" s="22" t="str">
        <f t="shared" si="12"/>
        <v>,a004030_teieiyo_end_flag</v>
      </c>
      <c r="AU73" s="22" t="str">
        <f t="shared" si="13"/>
        <v>,a004030_teieiyo_end_flag</v>
      </c>
    </row>
    <row r="74" spans="1:47" s="22" customFormat="1" ht="30">
      <c r="A74" s="6"/>
      <c r="B74" s="14">
        <f t="shared" si="5"/>
        <v>61</v>
      </c>
      <c r="C74" s="25" t="s">
        <v>642</v>
      </c>
      <c r="D74" s="25" t="s">
        <v>643</v>
      </c>
      <c r="E74" s="16"/>
      <c r="F74" s="16" t="s">
        <v>183</v>
      </c>
      <c r="G74" s="16">
        <v>1</v>
      </c>
      <c r="H74" s="17" t="str">
        <f t="shared" si="6"/>
        <v>text</v>
      </c>
      <c r="I74" s="17">
        <f t="shared" si="7"/>
        <v>4</v>
      </c>
      <c r="J74" s="26"/>
      <c r="K74" s="27"/>
      <c r="L74" s="28"/>
      <c r="M74" s="29" t="s">
        <v>787</v>
      </c>
      <c r="P74" s="6"/>
      <c r="Q74" s="6"/>
      <c r="R74" s="6"/>
      <c r="S74" s="6" t="str">
        <f t="shared" si="19"/>
        <v>,a004030_sesshoku_shogai_end_flag</v>
      </c>
      <c r="T74" s="6" t="str">
        <f t="shared" si="20"/>
        <v>TEXT</v>
      </c>
      <c r="U74" s="6" t="str">
        <f t="shared" si="21"/>
        <v/>
      </c>
      <c r="V74" s="6" t="str">
        <f t="shared" si="22"/>
        <v/>
      </c>
      <c r="W74" s="6" t="str">
        <f t="shared" si="23"/>
        <v>-- 摂食・嚥下機能障害の有無（算定終了時）</v>
      </c>
      <c r="X74" s="6"/>
      <c r="AF74" s="42"/>
      <c r="AG74" s="42"/>
      <c r="AH74" s="42"/>
      <c r="AK74" s="22" t="str">
        <f t="shared" si="11"/>
        <v>,a004030_sesshoku_shogai_end_flag</v>
      </c>
      <c r="AP74" s="22" t="str">
        <f t="shared" si="12"/>
        <v>,a004030_sesshoku_shogai_end_flag</v>
      </c>
      <c r="AU74" s="22" t="str">
        <f t="shared" si="13"/>
        <v>,a004030_sesshoku_shogai_end_flag</v>
      </c>
    </row>
    <row r="75" spans="1:47" s="22" customFormat="1" ht="52.2">
      <c r="A75" s="6"/>
      <c r="B75" s="14">
        <f t="shared" si="5"/>
        <v>62</v>
      </c>
      <c r="C75" s="15" t="s">
        <v>644</v>
      </c>
      <c r="D75" s="15" t="s">
        <v>645</v>
      </c>
      <c r="E75" s="17"/>
      <c r="F75" s="16" t="s">
        <v>183</v>
      </c>
      <c r="G75" s="17">
        <v>4</v>
      </c>
      <c r="H75" s="17" t="str">
        <f t="shared" si="6"/>
        <v>text</v>
      </c>
      <c r="I75" s="17">
        <f t="shared" si="7"/>
        <v>13</v>
      </c>
      <c r="J75" s="18"/>
      <c r="K75" s="21"/>
      <c r="L75" s="19"/>
      <c r="M75" s="20" t="s">
        <v>788</v>
      </c>
      <c r="P75" s="6"/>
      <c r="Q75" s="6"/>
      <c r="R75" s="6"/>
      <c r="S75" s="6" t="str">
        <f t="shared" si="19"/>
        <v>,a004030_keikan_eiyou_start</v>
      </c>
      <c r="T75" s="6" t="str">
        <f t="shared" si="20"/>
        <v>TEXT</v>
      </c>
      <c r="U75" s="6" t="str">
        <f t="shared" si="21"/>
        <v/>
      </c>
      <c r="V75" s="6" t="str">
        <f t="shared" si="22"/>
        <v/>
      </c>
      <c r="W75" s="6" t="str">
        <f t="shared" si="23"/>
        <v>-- 経管・経静脈栄養の状況（様式1 開始日時点）</v>
      </c>
      <c r="X75" s="6"/>
      <c r="AF75" s="42"/>
      <c r="AG75" s="42"/>
      <c r="AH75" s="42"/>
      <c r="AK75" s="22" t="str">
        <f t="shared" si="11"/>
        <v>,a004030_keikan_eiyou_start</v>
      </c>
      <c r="AP75" s="22" t="str">
        <f t="shared" si="12"/>
        <v>,a004030_keikan_eiyou_start</v>
      </c>
      <c r="AU75" s="22" t="str">
        <f t="shared" si="13"/>
        <v>,a004030_keikan_eiyou_start</v>
      </c>
    </row>
    <row r="76" spans="1:47" s="22" customFormat="1" ht="52.2">
      <c r="A76" s="6"/>
      <c r="B76" s="14">
        <f>ROW()-13</f>
        <v>63</v>
      </c>
      <c r="C76" s="25" t="s">
        <v>646</v>
      </c>
      <c r="D76" s="25" t="s">
        <v>647</v>
      </c>
      <c r="E76" s="16"/>
      <c r="F76" s="16" t="s">
        <v>183</v>
      </c>
      <c r="G76" s="16">
        <v>4</v>
      </c>
      <c r="H76" s="17" t="str">
        <f t="shared" si="6"/>
        <v>text</v>
      </c>
      <c r="I76" s="17">
        <f t="shared" si="7"/>
        <v>13</v>
      </c>
      <c r="J76" s="26"/>
      <c r="K76" s="27"/>
      <c r="L76" s="28"/>
      <c r="M76" s="29" t="s">
        <v>788</v>
      </c>
      <c r="P76" s="6"/>
      <c r="Q76" s="6"/>
      <c r="R76" s="6"/>
      <c r="S76" s="6" t="str">
        <f t="shared" si="19"/>
        <v>,a004030_keikan_eiyou_end</v>
      </c>
      <c r="T76" s="6" t="str">
        <f t="shared" si="20"/>
        <v>TEXT</v>
      </c>
      <c r="U76" s="6" t="str">
        <f t="shared" si="21"/>
        <v/>
      </c>
      <c r="V76" s="6" t="str">
        <f t="shared" si="22"/>
        <v/>
      </c>
      <c r="W76" s="6" t="str">
        <f t="shared" si="23"/>
        <v>-- 経管・経静脈栄養の状況（様式1 終了日時点）</v>
      </c>
      <c r="X76" s="6"/>
      <c r="AF76" s="42"/>
      <c r="AG76" s="42"/>
      <c r="AH76" s="42"/>
      <c r="AK76" s="22" t="str">
        <f t="shared" si="11"/>
        <v>,a004030_keikan_eiyou_end</v>
      </c>
      <c r="AP76" s="22" t="str">
        <f t="shared" si="12"/>
        <v>,a004030_keikan_eiyou_end</v>
      </c>
      <c r="AU76" s="22" t="str">
        <f t="shared" si="13"/>
        <v>,a004030_keikan_eiyou_end</v>
      </c>
    </row>
    <row r="77" spans="1:47" s="22" customFormat="1">
      <c r="A77" s="6"/>
      <c r="B77" s="14">
        <f t="shared" si="5"/>
        <v>64</v>
      </c>
      <c r="C77" s="15" t="s">
        <v>648</v>
      </c>
      <c r="D77" s="15" t="s">
        <v>649</v>
      </c>
      <c r="E77" s="17"/>
      <c r="F77" s="16" t="s">
        <v>183</v>
      </c>
      <c r="G77" s="17">
        <v>5</v>
      </c>
      <c r="H77" s="17" t="str">
        <f t="shared" si="6"/>
        <v>text</v>
      </c>
      <c r="I77" s="17">
        <f t="shared" si="7"/>
        <v>16</v>
      </c>
      <c r="J77" s="18"/>
      <c r="K77" s="21"/>
      <c r="L77" s="19"/>
      <c r="M77" s="20" t="s">
        <v>789</v>
      </c>
      <c r="P77" s="6"/>
      <c r="Q77" s="6"/>
      <c r="R77" s="6"/>
      <c r="S77" s="6" t="str">
        <f t="shared" si="19"/>
        <v>,a006010_icd10_code</v>
      </c>
      <c r="T77" s="6" t="str">
        <f t="shared" si="20"/>
        <v>TEXT</v>
      </c>
      <c r="U77" s="6" t="str">
        <f t="shared" si="21"/>
        <v/>
      </c>
      <c r="V77" s="6" t="str">
        <f t="shared" si="22"/>
        <v/>
      </c>
      <c r="W77" s="6" t="str">
        <f t="shared" si="23"/>
        <v>-- ICD10コード</v>
      </c>
      <c r="X77" s="6"/>
      <c r="AF77" s="42"/>
      <c r="AG77" s="42"/>
      <c r="AH77" s="42"/>
      <c r="AK77" s="22" t="str">
        <f t="shared" si="11"/>
        <v>,a006010_icd10_code</v>
      </c>
      <c r="AP77" s="22" t="str">
        <f t="shared" si="12"/>
        <v>,a006010_icd10_code</v>
      </c>
      <c r="AU77" s="22" t="str">
        <f t="shared" si="13"/>
        <v>,a006010_icd10_code</v>
      </c>
    </row>
    <row r="78" spans="1:47" s="22" customFormat="1">
      <c r="A78" s="6"/>
      <c r="B78" s="14">
        <f t="shared" si="5"/>
        <v>65</v>
      </c>
      <c r="C78" s="25" t="s">
        <v>650</v>
      </c>
      <c r="D78" s="25" t="s">
        <v>651</v>
      </c>
      <c r="E78" s="16"/>
      <c r="F78" s="16" t="s">
        <v>183</v>
      </c>
      <c r="G78" s="16">
        <v>7</v>
      </c>
      <c r="H78" s="17" t="str">
        <f t="shared" si="6"/>
        <v>text</v>
      </c>
      <c r="I78" s="17">
        <f t="shared" si="7"/>
        <v>22</v>
      </c>
      <c r="J78" s="26"/>
      <c r="K78" s="27"/>
      <c r="L78" s="28"/>
      <c r="M78" s="29"/>
      <c r="P78" s="6"/>
      <c r="Q78" s="6"/>
      <c r="R78" s="6"/>
      <c r="S78" s="6" t="str">
        <f t="shared" si="19"/>
        <v>,a006010_shobyo_code</v>
      </c>
      <c r="T78" s="6" t="str">
        <f t="shared" si="20"/>
        <v>TEXT</v>
      </c>
      <c r="U78" s="6" t="str">
        <f t="shared" si="21"/>
        <v/>
      </c>
      <c r="V78" s="6" t="str">
        <f t="shared" si="22"/>
        <v/>
      </c>
      <c r="W78" s="6" t="str">
        <f t="shared" si="23"/>
        <v>-- 傷病名コード</v>
      </c>
      <c r="X78" s="6"/>
      <c r="AF78" s="42"/>
      <c r="AG78" s="42"/>
      <c r="AH78" s="42"/>
      <c r="AK78" s="22" t="str">
        <f t="shared" si="11"/>
        <v>,a006010_shobyo_code</v>
      </c>
      <c r="AP78" s="22" t="str">
        <f t="shared" si="12"/>
        <v>,a006010_shobyo_code</v>
      </c>
      <c r="AU78" s="22" t="str">
        <f t="shared" si="13"/>
        <v>,a006010_shobyo_code</v>
      </c>
    </row>
    <row r="79" spans="1:47" s="22" customFormat="1" ht="30">
      <c r="A79" s="6"/>
      <c r="B79" s="14">
        <f t="shared" si="5"/>
        <v>66</v>
      </c>
      <c r="C79" s="15" t="s">
        <v>652</v>
      </c>
      <c r="D79" s="15" t="s">
        <v>653</v>
      </c>
      <c r="E79" s="17"/>
      <c r="F79" s="16" t="s">
        <v>183</v>
      </c>
      <c r="G79" s="17">
        <v>4</v>
      </c>
      <c r="H79" s="17" t="str">
        <f t="shared" ref="H79:H155" si="24">IF(F79="フラグ","boolean",IF(F79="文字列","text",IF(F79="整数","integer",IF(F79="実数","numeric",""))))</f>
        <v>text</v>
      </c>
      <c r="I79" s="17">
        <f t="shared" ref="I79:I155" si="25">IF(H79="boolean",1,IF(H79="text",IF(G79&lt;=126,1+(G79*3),4+(G79*3)),IF(H79="integer",4,IF(H79="numeric",3+CEILING(G79/4*2,2),0))))</f>
        <v>13</v>
      </c>
      <c r="J79" s="18"/>
      <c r="K79" s="21"/>
      <c r="L79" s="19"/>
      <c r="M79" s="20"/>
      <c r="P79" s="6"/>
      <c r="Q79" s="6"/>
      <c r="R79" s="6"/>
      <c r="S79" s="6" t="str">
        <f t="shared" si="19"/>
        <v>,a006010_shushoku_code1</v>
      </c>
      <c r="T79" s="6" t="str">
        <f t="shared" si="20"/>
        <v>TEXT</v>
      </c>
      <c r="U79" s="6" t="str">
        <f t="shared" si="21"/>
        <v/>
      </c>
      <c r="V79" s="6" t="str">
        <f t="shared" si="22"/>
        <v/>
      </c>
      <c r="W79" s="6" t="str">
        <f t="shared" si="23"/>
        <v>-- 修飾語コード1</v>
      </c>
      <c r="X79" s="6"/>
      <c r="AF79" s="42"/>
      <c r="AG79" s="42"/>
      <c r="AH79" s="42"/>
      <c r="AK79" s="22" t="str">
        <f t="shared" si="11"/>
        <v>,a006010_shushoku_code1</v>
      </c>
      <c r="AP79" s="22" t="str">
        <f t="shared" si="12"/>
        <v>,a006010_shushoku_code1</v>
      </c>
      <c r="AU79" s="22" t="str">
        <f t="shared" si="13"/>
        <v>,a006010_shushoku_code1</v>
      </c>
    </row>
    <row r="80" spans="1:47" s="22" customFormat="1" ht="30">
      <c r="A80" s="6"/>
      <c r="B80" s="14">
        <f>ROW()-13</f>
        <v>67</v>
      </c>
      <c r="C80" s="25" t="s">
        <v>654</v>
      </c>
      <c r="D80" s="25" t="s">
        <v>655</v>
      </c>
      <c r="E80" s="16"/>
      <c r="F80" s="16" t="s">
        <v>183</v>
      </c>
      <c r="G80" s="16">
        <v>4</v>
      </c>
      <c r="H80" s="17" t="str">
        <f t="shared" si="24"/>
        <v>text</v>
      </c>
      <c r="I80" s="17">
        <f t="shared" si="25"/>
        <v>13</v>
      </c>
      <c r="J80" s="26"/>
      <c r="K80" s="27"/>
      <c r="L80" s="28"/>
      <c r="M80" s="29"/>
      <c r="P80" s="6"/>
      <c r="Q80" s="6"/>
      <c r="R80" s="6"/>
      <c r="S80" s="6" t="str">
        <f t="shared" si="19"/>
        <v>,a006010_shushoku_code2</v>
      </c>
      <c r="T80" s="6" t="str">
        <f t="shared" si="20"/>
        <v>TEXT</v>
      </c>
      <c r="U80" s="6" t="str">
        <f t="shared" si="21"/>
        <v/>
      </c>
      <c r="V80" s="6" t="str">
        <f t="shared" si="22"/>
        <v/>
      </c>
      <c r="W80" s="6" t="str">
        <f t="shared" si="23"/>
        <v>-- 修飾語コード2</v>
      </c>
      <c r="X80" s="6"/>
      <c r="AF80" s="42"/>
      <c r="AG80" s="42"/>
      <c r="AH80" s="42"/>
      <c r="AK80" s="22" t="str">
        <f t="shared" si="11"/>
        <v>,a006010_shushoku_code2</v>
      </c>
      <c r="AP80" s="22" t="str">
        <f t="shared" si="12"/>
        <v>,a006010_shushoku_code2</v>
      </c>
      <c r="AU80" s="22" t="str">
        <f t="shared" si="13"/>
        <v>,a006010_shushoku_code2</v>
      </c>
    </row>
    <row r="81" spans="1:47" s="22" customFormat="1" ht="30">
      <c r="A81" s="6"/>
      <c r="B81" s="14">
        <f t="shared" si="5"/>
        <v>68</v>
      </c>
      <c r="C81" s="15" t="s">
        <v>656</v>
      </c>
      <c r="D81" s="15" t="s">
        <v>657</v>
      </c>
      <c r="E81" s="17"/>
      <c r="F81" s="16" t="s">
        <v>183</v>
      </c>
      <c r="G81" s="17">
        <v>4</v>
      </c>
      <c r="H81" s="17" t="str">
        <f t="shared" si="24"/>
        <v>text</v>
      </c>
      <c r="I81" s="17">
        <f t="shared" si="25"/>
        <v>13</v>
      </c>
      <c r="J81" s="18"/>
      <c r="K81" s="21"/>
      <c r="L81" s="19"/>
      <c r="M81" s="20"/>
      <c r="P81" s="6"/>
      <c r="Q81" s="6"/>
      <c r="R81" s="6"/>
      <c r="S81" s="6" t="str">
        <f t="shared" si="19"/>
        <v>,a006010_shushoku_code3</v>
      </c>
      <c r="T81" s="6" t="str">
        <f t="shared" si="20"/>
        <v>TEXT</v>
      </c>
      <c r="U81" s="6" t="str">
        <f t="shared" si="21"/>
        <v/>
      </c>
      <c r="V81" s="6" t="str">
        <f t="shared" si="22"/>
        <v/>
      </c>
      <c r="W81" s="6" t="str">
        <f t="shared" si="23"/>
        <v>-- 修飾語コード3</v>
      </c>
      <c r="X81" s="6"/>
      <c r="AF81" s="42"/>
      <c r="AG81" s="42"/>
      <c r="AH81" s="42"/>
      <c r="AK81" s="22" t="str">
        <f t="shared" si="11"/>
        <v>,a006010_shushoku_code3</v>
      </c>
      <c r="AP81" s="22" t="str">
        <f t="shared" si="12"/>
        <v>,a006010_shushoku_code3</v>
      </c>
      <c r="AU81" s="22" t="str">
        <f t="shared" si="13"/>
        <v>,a006010_shushoku_code3</v>
      </c>
    </row>
    <row r="82" spans="1:47" s="22" customFormat="1" ht="30">
      <c r="A82" s="6"/>
      <c r="B82" s="14">
        <f>ROW()-13</f>
        <v>69</v>
      </c>
      <c r="C82" s="25" t="s">
        <v>658</v>
      </c>
      <c r="D82" s="25" t="s">
        <v>659</v>
      </c>
      <c r="E82" s="16"/>
      <c r="F82" s="16" t="s">
        <v>183</v>
      </c>
      <c r="G82" s="16">
        <v>4</v>
      </c>
      <c r="H82" s="17" t="str">
        <f t="shared" si="24"/>
        <v>text</v>
      </c>
      <c r="I82" s="17">
        <f t="shared" si="25"/>
        <v>13</v>
      </c>
      <c r="J82" s="26"/>
      <c r="K82" s="27"/>
      <c r="L82" s="28"/>
      <c r="M82" s="29"/>
      <c r="P82" s="6"/>
      <c r="Q82" s="6"/>
      <c r="R82" s="6"/>
      <c r="S82" s="6" t="str">
        <f t="shared" si="19"/>
        <v>,a006010_shushoku_code4</v>
      </c>
      <c r="T82" s="6" t="str">
        <f t="shared" si="20"/>
        <v>TEXT</v>
      </c>
      <c r="U82" s="6" t="str">
        <f t="shared" si="21"/>
        <v/>
      </c>
      <c r="V82" s="6" t="str">
        <f t="shared" si="22"/>
        <v/>
      </c>
      <c r="W82" s="6" t="str">
        <f t="shared" si="23"/>
        <v>-- 修飾語コード4</v>
      </c>
      <c r="X82" s="6"/>
      <c r="AF82" s="42"/>
      <c r="AG82" s="42"/>
      <c r="AH82" s="42"/>
      <c r="AK82" s="22" t="str">
        <f t="shared" si="11"/>
        <v>,a006010_shushoku_code4</v>
      </c>
      <c r="AP82" s="22" t="str">
        <f t="shared" si="12"/>
        <v>,a006010_shushoku_code4</v>
      </c>
      <c r="AU82" s="22" t="str">
        <f t="shared" si="13"/>
        <v>,a006010_shushoku_code4</v>
      </c>
    </row>
    <row r="83" spans="1:47" s="22" customFormat="1" ht="34.799999999999997">
      <c r="A83" s="6"/>
      <c r="B83" s="14">
        <f>ROW()-13</f>
        <v>70</v>
      </c>
      <c r="C83" s="25" t="s">
        <v>660</v>
      </c>
      <c r="D83" s="25" t="s">
        <v>661</v>
      </c>
      <c r="E83" s="16"/>
      <c r="F83" s="16" t="s">
        <v>183</v>
      </c>
      <c r="G83" s="16">
        <v>20</v>
      </c>
      <c r="H83" s="17" t="str">
        <f t="shared" si="24"/>
        <v>text</v>
      </c>
      <c r="I83" s="17">
        <f t="shared" si="25"/>
        <v>61</v>
      </c>
      <c r="J83" s="26"/>
      <c r="K83" s="27"/>
      <c r="L83" s="28"/>
      <c r="M83" s="29" t="s">
        <v>790</v>
      </c>
      <c r="P83" s="6"/>
      <c r="Q83" s="6"/>
      <c r="R83" s="6"/>
      <c r="S83" s="6" t="str">
        <f t="shared" si="19"/>
        <v>,a006010_main_shobyo_name</v>
      </c>
      <c r="T83" s="6" t="str">
        <f t="shared" si="20"/>
        <v>TEXT</v>
      </c>
      <c r="U83" s="6" t="str">
        <f t="shared" si="21"/>
        <v/>
      </c>
      <c r="V83" s="6" t="str">
        <f t="shared" si="22"/>
        <v/>
      </c>
      <c r="W83" s="6" t="str">
        <f t="shared" si="23"/>
        <v>-- 主傷病名</v>
      </c>
      <c r="X83" s="6"/>
      <c r="AF83" s="42"/>
      <c r="AG83" s="42"/>
      <c r="AH83" s="42"/>
      <c r="AK83" s="22" t="str">
        <f t="shared" si="11"/>
        <v>,a006010_main_shobyo_name</v>
      </c>
      <c r="AP83" s="22" t="str">
        <f t="shared" si="12"/>
        <v>,a006010_main_shobyo_name</v>
      </c>
      <c r="AU83" s="22" t="str">
        <f t="shared" si="13"/>
        <v>,a006010_main_shobyo_name</v>
      </c>
    </row>
    <row r="84" spans="1:47" s="22" customFormat="1">
      <c r="A84" s="6"/>
      <c r="B84" s="14">
        <f t="shared" si="5"/>
        <v>71</v>
      </c>
      <c r="C84" s="15" t="s">
        <v>648</v>
      </c>
      <c r="D84" s="15" t="s">
        <v>662</v>
      </c>
      <c r="E84" s="17"/>
      <c r="F84" s="16" t="s">
        <v>183</v>
      </c>
      <c r="G84" s="17">
        <v>5</v>
      </c>
      <c r="H84" s="17" t="str">
        <f t="shared" si="24"/>
        <v>text</v>
      </c>
      <c r="I84" s="17">
        <f t="shared" si="25"/>
        <v>16</v>
      </c>
      <c r="J84" s="18"/>
      <c r="K84" s="21"/>
      <c r="L84" s="19"/>
      <c r="M84" s="20" t="s">
        <v>791</v>
      </c>
      <c r="P84" s="6"/>
      <c r="Q84" s="6"/>
      <c r="R84" s="6"/>
      <c r="S84" s="6" t="str">
        <f t="shared" si="8"/>
        <v>,a006020_icd10_code</v>
      </c>
      <c r="T84" s="6" t="str">
        <f t="shared" si="9"/>
        <v>TEXT</v>
      </c>
      <c r="U84" s="6" t="str">
        <f t="shared" si="10"/>
        <v/>
      </c>
      <c r="V84" s="6" t="str">
        <f t="shared" si="0"/>
        <v/>
      </c>
      <c r="W84" s="6" t="str">
        <f t="shared" si="1"/>
        <v>-- ICD10コード</v>
      </c>
      <c r="X84" s="6"/>
      <c r="AF84" s="42"/>
      <c r="AG84" s="42"/>
      <c r="AH84" s="42"/>
      <c r="AK84" s="22" t="str">
        <f t="shared" si="11"/>
        <v>,a006020_icd10_code</v>
      </c>
      <c r="AP84" s="22" t="str">
        <f t="shared" si="12"/>
        <v>,a006020_icd10_code</v>
      </c>
      <c r="AU84" s="22" t="str">
        <f t="shared" si="13"/>
        <v>,a006020_icd10_code</v>
      </c>
    </row>
    <row r="85" spans="1:47" s="22" customFormat="1">
      <c r="A85" s="6"/>
      <c r="B85" s="14">
        <f t="shared" si="5"/>
        <v>72</v>
      </c>
      <c r="C85" s="15" t="s">
        <v>650</v>
      </c>
      <c r="D85" s="15" t="s">
        <v>663</v>
      </c>
      <c r="E85" s="17"/>
      <c r="F85" s="16" t="s">
        <v>183</v>
      </c>
      <c r="G85" s="17">
        <v>7</v>
      </c>
      <c r="H85" s="17" t="str">
        <f t="shared" si="24"/>
        <v>text</v>
      </c>
      <c r="I85" s="17">
        <f t="shared" si="25"/>
        <v>22</v>
      </c>
      <c r="J85" s="18"/>
      <c r="K85" s="21"/>
      <c r="L85" s="19"/>
      <c r="M85" s="20"/>
      <c r="P85" s="6"/>
      <c r="Q85" s="6"/>
      <c r="R85" s="6"/>
      <c r="S85" s="6" t="str">
        <f t="shared" si="8"/>
        <v>,a006020_shobyo_code</v>
      </c>
      <c r="T85" s="6" t="str">
        <f t="shared" si="9"/>
        <v>TEXT</v>
      </c>
      <c r="U85" s="6" t="str">
        <f t="shared" si="10"/>
        <v/>
      </c>
      <c r="V85" s="6" t="str">
        <f t="shared" si="0"/>
        <v/>
      </c>
      <c r="W85" s="6" t="str">
        <f t="shared" si="1"/>
        <v>-- 傷病名コード</v>
      </c>
      <c r="X85" s="6"/>
      <c r="AF85" s="42"/>
      <c r="AG85" s="42"/>
      <c r="AH85" s="42"/>
      <c r="AK85" s="22" t="str">
        <f t="shared" si="11"/>
        <v>,a006020_shobyo_code</v>
      </c>
      <c r="AP85" s="22" t="str">
        <f t="shared" si="12"/>
        <v>,a006020_shobyo_code</v>
      </c>
      <c r="AU85" s="22" t="str">
        <f t="shared" si="13"/>
        <v>,a006020_shobyo_code</v>
      </c>
    </row>
    <row r="86" spans="1:47" s="22" customFormat="1" ht="30">
      <c r="A86" s="6"/>
      <c r="B86" s="14">
        <f t="shared" si="5"/>
        <v>73</v>
      </c>
      <c r="C86" s="25" t="s">
        <v>652</v>
      </c>
      <c r="D86" s="25" t="s">
        <v>664</v>
      </c>
      <c r="E86" s="16"/>
      <c r="F86" s="16" t="s">
        <v>183</v>
      </c>
      <c r="G86" s="16">
        <v>4</v>
      </c>
      <c r="H86" s="17" t="str">
        <f t="shared" si="24"/>
        <v>text</v>
      </c>
      <c r="I86" s="17">
        <f t="shared" si="25"/>
        <v>13</v>
      </c>
      <c r="J86" s="26"/>
      <c r="K86" s="27"/>
      <c r="L86" s="28"/>
      <c r="M86" s="29"/>
      <c r="P86" s="6"/>
      <c r="Q86" s="6"/>
      <c r="R86" s="6"/>
      <c r="S86" s="6" t="str">
        <f t="shared" si="8"/>
        <v>,a006020_shushoku_code1</v>
      </c>
      <c r="T86" s="6" t="str">
        <f t="shared" si="9"/>
        <v>TEXT</v>
      </c>
      <c r="U86" s="6" t="str">
        <f t="shared" si="10"/>
        <v/>
      </c>
      <c r="V86" s="6" t="str">
        <f t="shared" si="0"/>
        <v/>
      </c>
      <c r="W86" s="6" t="str">
        <f t="shared" si="1"/>
        <v>-- 修飾語コード1</v>
      </c>
      <c r="X86" s="6"/>
      <c r="AF86" s="42"/>
      <c r="AG86" s="42"/>
      <c r="AH86" s="42"/>
      <c r="AK86" s="22" t="str">
        <f t="shared" si="11"/>
        <v>,a006020_shushoku_code1</v>
      </c>
      <c r="AP86" s="22" t="str">
        <f t="shared" si="12"/>
        <v>,a006020_shushoku_code1</v>
      </c>
      <c r="AU86" s="22" t="str">
        <f t="shared" si="13"/>
        <v>,a006020_shushoku_code1</v>
      </c>
    </row>
    <row r="87" spans="1:47" s="22" customFormat="1" ht="30">
      <c r="A87" s="6"/>
      <c r="B87" s="14">
        <f t="shared" si="5"/>
        <v>74</v>
      </c>
      <c r="C87" s="15" t="s">
        <v>654</v>
      </c>
      <c r="D87" s="15" t="s">
        <v>665</v>
      </c>
      <c r="E87" s="17"/>
      <c r="F87" s="16" t="s">
        <v>183</v>
      </c>
      <c r="G87" s="17">
        <v>4</v>
      </c>
      <c r="H87" s="17" t="str">
        <f t="shared" si="24"/>
        <v>text</v>
      </c>
      <c r="I87" s="17">
        <f t="shared" si="25"/>
        <v>13</v>
      </c>
      <c r="J87" s="18"/>
      <c r="K87" s="21"/>
      <c r="L87" s="19"/>
      <c r="M87" s="20"/>
      <c r="P87" s="6"/>
      <c r="Q87" s="6"/>
      <c r="R87" s="6"/>
      <c r="S87" s="6" t="str">
        <f t="shared" si="8"/>
        <v>,a006020_shushoku_code2</v>
      </c>
      <c r="T87" s="6" t="str">
        <f t="shared" si="9"/>
        <v>TEXT</v>
      </c>
      <c r="U87" s="6" t="str">
        <f t="shared" si="10"/>
        <v/>
      </c>
      <c r="V87" s="6" t="str">
        <f t="shared" si="0"/>
        <v/>
      </c>
      <c r="W87" s="6" t="str">
        <f t="shared" si="1"/>
        <v>-- 修飾語コード2</v>
      </c>
      <c r="X87" s="6"/>
      <c r="AF87" s="42"/>
      <c r="AG87" s="42"/>
      <c r="AH87" s="42"/>
      <c r="AK87" s="22" t="str">
        <f t="shared" si="11"/>
        <v>,a006020_shushoku_code2</v>
      </c>
      <c r="AP87" s="22" t="str">
        <f t="shared" si="12"/>
        <v>,a006020_shushoku_code2</v>
      </c>
      <c r="AU87" s="22" t="str">
        <f t="shared" si="13"/>
        <v>,a006020_shushoku_code2</v>
      </c>
    </row>
    <row r="88" spans="1:47" s="22" customFormat="1" ht="30">
      <c r="A88" s="6"/>
      <c r="B88" s="14">
        <f>ROW()-13</f>
        <v>75</v>
      </c>
      <c r="C88" s="25" t="s">
        <v>656</v>
      </c>
      <c r="D88" s="25" t="s">
        <v>666</v>
      </c>
      <c r="E88" s="16"/>
      <c r="F88" s="16" t="s">
        <v>183</v>
      </c>
      <c r="G88" s="16">
        <v>4</v>
      </c>
      <c r="H88" s="17" t="str">
        <f t="shared" si="24"/>
        <v>text</v>
      </c>
      <c r="I88" s="17">
        <f t="shared" si="25"/>
        <v>13</v>
      </c>
      <c r="J88" s="26"/>
      <c r="K88" s="27"/>
      <c r="L88" s="28"/>
      <c r="M88" s="29"/>
      <c r="P88" s="6"/>
      <c r="Q88" s="6"/>
      <c r="R88" s="6"/>
      <c r="S88" s="6" t="str">
        <f t="shared" si="8"/>
        <v>,a006020_shushoku_code3</v>
      </c>
      <c r="T88" s="6" t="str">
        <f t="shared" si="9"/>
        <v>TEXT</v>
      </c>
      <c r="U88" s="6" t="str">
        <f t="shared" si="10"/>
        <v/>
      </c>
      <c r="V88" s="6" t="str">
        <f t="shared" si="0"/>
        <v/>
      </c>
      <c r="W88" s="6" t="str">
        <f t="shared" si="1"/>
        <v>-- 修飾語コード3</v>
      </c>
      <c r="X88" s="6"/>
      <c r="AF88" s="42"/>
      <c r="AG88" s="42"/>
      <c r="AH88" s="42"/>
      <c r="AK88" s="22" t="str">
        <f t="shared" si="11"/>
        <v>,a006020_shushoku_code3</v>
      </c>
      <c r="AP88" s="22" t="str">
        <f t="shared" si="12"/>
        <v>,a006020_shushoku_code3</v>
      </c>
      <c r="AU88" s="22" t="str">
        <f t="shared" si="13"/>
        <v>,a006020_shushoku_code3</v>
      </c>
    </row>
    <row r="89" spans="1:47" s="22" customFormat="1" ht="30">
      <c r="A89" s="6"/>
      <c r="B89" s="14">
        <f t="shared" si="5"/>
        <v>76</v>
      </c>
      <c r="C89" s="15" t="s">
        <v>658</v>
      </c>
      <c r="D89" s="15" t="s">
        <v>667</v>
      </c>
      <c r="E89" s="17"/>
      <c r="F89" s="16" t="s">
        <v>183</v>
      </c>
      <c r="G89" s="17">
        <v>4</v>
      </c>
      <c r="H89" s="17" t="str">
        <f t="shared" si="24"/>
        <v>text</v>
      </c>
      <c r="I89" s="17">
        <f t="shared" si="25"/>
        <v>13</v>
      </c>
      <c r="J89" s="18"/>
      <c r="K89" s="21"/>
      <c r="L89" s="19"/>
      <c r="M89" s="20"/>
      <c r="P89" s="6"/>
      <c r="Q89" s="6"/>
      <c r="R89" s="6"/>
      <c r="S89" s="6" t="str">
        <f t="shared" si="8"/>
        <v>,a006020_shushoku_code4</v>
      </c>
      <c r="T89" s="6" t="str">
        <f t="shared" si="9"/>
        <v>TEXT</v>
      </c>
      <c r="U89" s="6" t="str">
        <f t="shared" si="10"/>
        <v/>
      </c>
      <c r="V89" s="6" t="str">
        <f t="shared" si="0"/>
        <v/>
      </c>
      <c r="W89" s="6" t="str">
        <f t="shared" si="1"/>
        <v>-- 修飾語コード4</v>
      </c>
      <c r="X89" s="6"/>
      <c r="AF89" s="42"/>
      <c r="AG89" s="42"/>
      <c r="AH89" s="42"/>
      <c r="AK89" s="22" t="str">
        <f t="shared" si="11"/>
        <v>,a006020_shushoku_code4</v>
      </c>
      <c r="AP89" s="22" t="str">
        <f t="shared" si="12"/>
        <v>,a006020_shushoku_code4</v>
      </c>
      <c r="AU89" s="22" t="str">
        <f t="shared" si="13"/>
        <v>,a006020_shushoku_code4</v>
      </c>
    </row>
    <row r="90" spans="1:47" s="22" customFormat="1" ht="30">
      <c r="A90" s="6"/>
      <c r="B90" s="14">
        <f t="shared" si="5"/>
        <v>77</v>
      </c>
      <c r="C90" s="25" t="s">
        <v>668</v>
      </c>
      <c r="D90" s="25" t="s">
        <v>669</v>
      </c>
      <c r="E90" s="16"/>
      <c r="F90" s="16" t="s">
        <v>183</v>
      </c>
      <c r="G90" s="16">
        <v>20</v>
      </c>
      <c r="H90" s="17" t="str">
        <f t="shared" si="24"/>
        <v>text</v>
      </c>
      <c r="I90" s="17">
        <f t="shared" si="25"/>
        <v>61</v>
      </c>
      <c r="J90" s="26"/>
      <c r="K90" s="27"/>
      <c r="L90" s="28"/>
      <c r="M90" s="29" t="s">
        <v>668</v>
      </c>
      <c r="P90" s="6"/>
      <c r="Q90" s="6"/>
      <c r="R90" s="6"/>
      <c r="S90" s="6" t="str">
        <f t="shared" si="8"/>
        <v>,a006020_nyuin_shobyo_name</v>
      </c>
      <c r="T90" s="6" t="str">
        <f t="shared" si="9"/>
        <v>TEXT</v>
      </c>
      <c r="U90" s="6" t="str">
        <f t="shared" si="10"/>
        <v/>
      </c>
      <c r="V90" s="6" t="str">
        <f t="shared" si="0"/>
        <v/>
      </c>
      <c r="W90" s="6" t="str">
        <f t="shared" si="1"/>
        <v>-- 入院の契機となった傷病名</v>
      </c>
      <c r="X90" s="6"/>
      <c r="AF90" s="42"/>
      <c r="AG90" s="42"/>
      <c r="AH90" s="42"/>
      <c r="AK90" s="22" t="str">
        <f t="shared" si="11"/>
        <v>,a006020_nyuin_shobyo_name</v>
      </c>
      <c r="AP90" s="22" t="str">
        <f t="shared" si="12"/>
        <v>,a006020_nyuin_shobyo_name</v>
      </c>
      <c r="AU90" s="22" t="str">
        <f t="shared" si="13"/>
        <v>,a006020_nyuin_shobyo_name</v>
      </c>
    </row>
    <row r="91" spans="1:47" s="22" customFormat="1" ht="34.799999999999997">
      <c r="A91" s="6"/>
      <c r="B91" s="14">
        <f t="shared" si="5"/>
        <v>78</v>
      </c>
      <c r="C91" s="15" t="s">
        <v>648</v>
      </c>
      <c r="D91" s="15" t="s">
        <v>670</v>
      </c>
      <c r="E91" s="17"/>
      <c r="F91" s="16" t="s">
        <v>183</v>
      </c>
      <c r="G91" s="17">
        <v>5</v>
      </c>
      <c r="H91" s="17" t="str">
        <f t="shared" si="24"/>
        <v>text</v>
      </c>
      <c r="I91" s="17">
        <f t="shared" si="25"/>
        <v>16</v>
      </c>
      <c r="J91" s="18"/>
      <c r="K91" s="21"/>
      <c r="L91" s="19"/>
      <c r="M91" s="20" t="s">
        <v>792</v>
      </c>
      <c r="P91" s="6"/>
      <c r="Q91" s="6"/>
      <c r="R91" s="6"/>
      <c r="S91" s="6" t="str">
        <f t="shared" si="8"/>
        <v>,a006030_icd10_code</v>
      </c>
      <c r="T91" s="6" t="str">
        <f t="shared" si="9"/>
        <v>TEXT</v>
      </c>
      <c r="U91" s="6" t="str">
        <f t="shared" si="10"/>
        <v/>
      </c>
      <c r="V91" s="6" t="str">
        <f t="shared" si="0"/>
        <v/>
      </c>
      <c r="W91" s="6" t="str">
        <f t="shared" si="1"/>
        <v>-- ICD10コード</v>
      </c>
      <c r="X91" s="6"/>
      <c r="AF91" s="42"/>
      <c r="AG91" s="42"/>
      <c r="AH91" s="42"/>
      <c r="AK91" s="22" t="str">
        <f t="shared" si="11"/>
        <v>,a006030_icd10_code</v>
      </c>
      <c r="AP91" s="22" t="str">
        <f t="shared" si="12"/>
        <v>,a006030_icd10_code</v>
      </c>
      <c r="AU91" s="22" t="str">
        <f t="shared" si="13"/>
        <v>,a006030_icd10_code</v>
      </c>
    </row>
    <row r="92" spans="1:47" s="22" customFormat="1" ht="30">
      <c r="A92" s="6"/>
      <c r="B92" s="14">
        <f>ROW()-13</f>
        <v>79</v>
      </c>
      <c r="C92" s="25" t="s">
        <v>671</v>
      </c>
      <c r="D92" s="25" t="s">
        <v>672</v>
      </c>
      <c r="E92" s="16"/>
      <c r="F92" s="16" t="s">
        <v>183</v>
      </c>
      <c r="G92" s="16">
        <v>5</v>
      </c>
      <c r="H92" s="17" t="str">
        <f t="shared" si="24"/>
        <v>text</v>
      </c>
      <c r="I92" s="17">
        <f t="shared" si="25"/>
        <v>16</v>
      </c>
      <c r="J92" s="26"/>
      <c r="K92" s="27"/>
      <c r="L92" s="28"/>
      <c r="M92" s="29"/>
      <c r="P92" s="6"/>
      <c r="Q92" s="6"/>
      <c r="R92" s="6"/>
      <c r="S92" s="6" t="str">
        <f t="shared" si="8"/>
        <v>,a006030_byomei_fuka_code</v>
      </c>
      <c r="T92" s="6" t="str">
        <f t="shared" si="9"/>
        <v>TEXT</v>
      </c>
      <c r="U92" s="6" t="str">
        <f t="shared" si="10"/>
        <v/>
      </c>
      <c r="V92" s="6" t="str">
        <f t="shared" si="0"/>
        <v/>
      </c>
      <c r="W92" s="6" t="str">
        <f t="shared" si="1"/>
        <v>-- 病名付加コード</v>
      </c>
      <c r="X92" s="6"/>
      <c r="AF92" s="42"/>
      <c r="AG92" s="42"/>
      <c r="AH92" s="42"/>
      <c r="AK92" s="22" t="str">
        <f t="shared" si="11"/>
        <v>,a006030_byomei_fuka_code</v>
      </c>
      <c r="AP92" s="22" t="str">
        <f t="shared" si="12"/>
        <v>,a006030_byomei_fuka_code</v>
      </c>
      <c r="AU92" s="22" t="str">
        <f t="shared" si="13"/>
        <v>,a006030_byomei_fuka_code</v>
      </c>
    </row>
    <row r="93" spans="1:47" s="22" customFormat="1">
      <c r="A93" s="6"/>
      <c r="B93" s="14">
        <f t="shared" si="5"/>
        <v>80</v>
      </c>
      <c r="C93" s="15" t="s">
        <v>650</v>
      </c>
      <c r="D93" s="15" t="s">
        <v>673</v>
      </c>
      <c r="E93" s="17"/>
      <c r="F93" s="16" t="s">
        <v>183</v>
      </c>
      <c r="G93" s="17">
        <v>7</v>
      </c>
      <c r="H93" s="17" t="str">
        <f t="shared" si="24"/>
        <v>text</v>
      </c>
      <c r="I93" s="17">
        <f t="shared" si="25"/>
        <v>22</v>
      </c>
      <c r="J93" s="18"/>
      <c r="K93" s="21"/>
      <c r="L93" s="19"/>
      <c r="M93" s="20"/>
      <c r="P93" s="6"/>
      <c r="Q93" s="6"/>
      <c r="R93" s="6"/>
      <c r="S93" s="6" t="str">
        <f t="shared" si="8"/>
        <v>,a006030_shobyo_code</v>
      </c>
      <c r="T93" s="6" t="str">
        <f t="shared" si="9"/>
        <v>TEXT</v>
      </c>
      <c r="U93" s="6" t="str">
        <f t="shared" si="10"/>
        <v/>
      </c>
      <c r="V93" s="6" t="str">
        <f t="shared" si="0"/>
        <v/>
      </c>
      <c r="W93" s="6" t="str">
        <f t="shared" si="1"/>
        <v>-- 傷病名コード</v>
      </c>
      <c r="X93" s="6"/>
      <c r="AF93" s="42"/>
      <c r="AG93" s="42"/>
      <c r="AH93" s="42"/>
      <c r="AK93" s="22" t="str">
        <f t="shared" si="11"/>
        <v>,a006030_shobyo_code</v>
      </c>
      <c r="AP93" s="22" t="str">
        <f t="shared" si="12"/>
        <v>,a006030_shobyo_code</v>
      </c>
      <c r="AU93" s="22" t="str">
        <f t="shared" si="13"/>
        <v>,a006030_shobyo_code</v>
      </c>
    </row>
    <row r="94" spans="1:47" s="22" customFormat="1" ht="30">
      <c r="A94" s="6"/>
      <c r="B94" s="14">
        <f>ROW()-13</f>
        <v>81</v>
      </c>
      <c r="C94" s="25" t="s">
        <v>652</v>
      </c>
      <c r="D94" s="25" t="s">
        <v>674</v>
      </c>
      <c r="E94" s="16"/>
      <c r="F94" s="16" t="s">
        <v>183</v>
      </c>
      <c r="G94" s="16">
        <v>4</v>
      </c>
      <c r="H94" s="17" t="str">
        <f t="shared" si="24"/>
        <v>text</v>
      </c>
      <c r="I94" s="17">
        <f t="shared" si="25"/>
        <v>13</v>
      </c>
      <c r="J94" s="26"/>
      <c r="K94" s="27"/>
      <c r="L94" s="28"/>
      <c r="M94" s="29"/>
      <c r="P94" s="6"/>
      <c r="Q94" s="6"/>
      <c r="R94" s="6"/>
      <c r="S94" s="6" t="str">
        <f t="shared" si="8"/>
        <v>,a006030_shushoku_code1</v>
      </c>
      <c r="T94" s="6" t="str">
        <f t="shared" si="9"/>
        <v>TEXT</v>
      </c>
      <c r="U94" s="6" t="str">
        <f t="shared" si="10"/>
        <v/>
      </c>
      <c r="V94" s="6" t="str">
        <f t="shared" si="0"/>
        <v/>
      </c>
      <c r="W94" s="6" t="str">
        <f t="shared" si="1"/>
        <v>-- 修飾語コード1</v>
      </c>
      <c r="X94" s="6"/>
      <c r="AF94" s="42"/>
      <c r="AG94" s="42"/>
      <c r="AH94" s="42"/>
      <c r="AK94" s="22" t="str">
        <f t="shared" si="11"/>
        <v>,a006030_shushoku_code1</v>
      </c>
      <c r="AP94" s="22" t="str">
        <f t="shared" si="12"/>
        <v>,a006030_shushoku_code1</v>
      </c>
      <c r="AU94" s="22" t="str">
        <f t="shared" si="13"/>
        <v>,a006030_shushoku_code1</v>
      </c>
    </row>
    <row r="95" spans="1:47" s="22" customFormat="1" ht="30">
      <c r="A95" s="6"/>
      <c r="B95" s="14">
        <f>ROW()-13</f>
        <v>82</v>
      </c>
      <c r="C95" s="25" t="s">
        <v>654</v>
      </c>
      <c r="D95" s="25" t="s">
        <v>675</v>
      </c>
      <c r="E95" s="16"/>
      <c r="F95" s="16" t="s">
        <v>183</v>
      </c>
      <c r="G95" s="16">
        <v>4</v>
      </c>
      <c r="H95" s="17" t="str">
        <f t="shared" si="24"/>
        <v>text</v>
      </c>
      <c r="I95" s="17">
        <f t="shared" si="25"/>
        <v>13</v>
      </c>
      <c r="J95" s="26"/>
      <c r="K95" s="27"/>
      <c r="L95" s="28"/>
      <c r="M95" s="29"/>
      <c r="P95" s="6"/>
      <c r="Q95" s="6"/>
      <c r="R95" s="6"/>
      <c r="S95" s="6" t="str">
        <f t="shared" si="8"/>
        <v>,a006030_shushoku_code2</v>
      </c>
      <c r="T95" s="6" t="str">
        <f t="shared" si="9"/>
        <v>TEXT</v>
      </c>
      <c r="U95" s="6" t="str">
        <f t="shared" si="10"/>
        <v/>
      </c>
      <c r="V95" s="6" t="str">
        <f t="shared" si="0"/>
        <v/>
      </c>
      <c r="W95" s="6" t="str">
        <f t="shared" si="1"/>
        <v>-- 修飾語コード2</v>
      </c>
      <c r="X95" s="6"/>
      <c r="AF95" s="42"/>
      <c r="AG95" s="42"/>
      <c r="AH95" s="42"/>
      <c r="AK95" s="22" t="str">
        <f t="shared" si="11"/>
        <v>,a006030_shushoku_code2</v>
      </c>
      <c r="AP95" s="22" t="str">
        <f t="shared" si="12"/>
        <v>,a006030_shushoku_code2</v>
      </c>
      <c r="AU95" s="22" t="str">
        <f t="shared" si="13"/>
        <v>,a006030_shushoku_code2</v>
      </c>
    </row>
    <row r="96" spans="1:47" s="22" customFormat="1" ht="30">
      <c r="A96" s="6"/>
      <c r="B96" s="14">
        <f t="shared" si="5"/>
        <v>83</v>
      </c>
      <c r="C96" s="15" t="s">
        <v>656</v>
      </c>
      <c r="D96" s="15" t="s">
        <v>676</v>
      </c>
      <c r="E96" s="17"/>
      <c r="F96" s="16" t="s">
        <v>183</v>
      </c>
      <c r="G96" s="17">
        <v>4</v>
      </c>
      <c r="H96" s="17" t="str">
        <f t="shared" si="24"/>
        <v>text</v>
      </c>
      <c r="I96" s="17">
        <f t="shared" si="25"/>
        <v>13</v>
      </c>
      <c r="J96" s="18"/>
      <c r="K96" s="21"/>
      <c r="L96" s="19"/>
      <c r="M96" s="20"/>
      <c r="P96" s="6"/>
      <c r="Q96" s="6"/>
      <c r="R96" s="6"/>
      <c r="S96" s="6" t="str">
        <f t="shared" ref="S96:S107" si="26">IF(B96&lt;&gt;1,","&amp;D96,D96)</f>
        <v>,a006030_shushoku_code3</v>
      </c>
      <c r="T96" s="6" t="str">
        <f t="shared" ref="T96:T107" si="27">UPPER(H96)</f>
        <v>TEXT</v>
      </c>
      <c r="U96" s="6" t="str">
        <f t="shared" ref="U96:U107" si="28">IF(K96&lt;&gt;"","default "&amp;IF(H96="text","'"&amp;K96&amp;"'",K96),"")</f>
        <v/>
      </c>
      <c r="V96" s="6" t="str">
        <f t="shared" ref="V96:V107" si="29">IF(L96="○","NOT NULL","")</f>
        <v/>
      </c>
      <c r="W96" s="6" t="str">
        <f t="shared" ref="W96:W107" si="30">"-- "&amp;C96</f>
        <v>-- 修飾語コード3</v>
      </c>
      <c r="X96" s="6"/>
      <c r="AF96" s="42"/>
      <c r="AG96" s="42"/>
      <c r="AH96" s="42"/>
      <c r="AK96" s="22" t="str">
        <f t="shared" si="11"/>
        <v>,a006030_shushoku_code3</v>
      </c>
      <c r="AP96" s="22" t="str">
        <f t="shared" si="12"/>
        <v>,a006030_shushoku_code3</v>
      </c>
      <c r="AU96" s="22" t="str">
        <f t="shared" si="13"/>
        <v>,a006030_shushoku_code3</v>
      </c>
    </row>
    <row r="97" spans="1:47" s="22" customFormat="1" ht="30">
      <c r="A97" s="6"/>
      <c r="B97" s="14">
        <f t="shared" si="5"/>
        <v>84</v>
      </c>
      <c r="C97" s="15" t="s">
        <v>658</v>
      </c>
      <c r="D97" s="15" t="s">
        <v>677</v>
      </c>
      <c r="E97" s="17"/>
      <c r="F97" s="16" t="s">
        <v>183</v>
      </c>
      <c r="G97" s="17">
        <v>4</v>
      </c>
      <c r="H97" s="17" t="str">
        <f t="shared" si="24"/>
        <v>text</v>
      </c>
      <c r="I97" s="17">
        <f t="shared" si="25"/>
        <v>13</v>
      </c>
      <c r="J97" s="18"/>
      <c r="K97" s="21"/>
      <c r="L97" s="19"/>
      <c r="M97" s="20"/>
      <c r="P97" s="6"/>
      <c r="Q97" s="6"/>
      <c r="R97" s="6"/>
      <c r="S97" s="6" t="str">
        <f t="shared" si="26"/>
        <v>,a006030_shushoku_code4</v>
      </c>
      <c r="T97" s="6" t="str">
        <f t="shared" si="27"/>
        <v>TEXT</v>
      </c>
      <c r="U97" s="6" t="str">
        <f t="shared" si="28"/>
        <v/>
      </c>
      <c r="V97" s="6" t="str">
        <f t="shared" si="29"/>
        <v/>
      </c>
      <c r="W97" s="6" t="str">
        <f t="shared" si="30"/>
        <v>-- 修飾語コード4</v>
      </c>
      <c r="X97" s="6"/>
      <c r="AF97" s="42"/>
      <c r="AG97" s="42"/>
      <c r="AH97" s="42"/>
      <c r="AK97" s="22" t="str">
        <f t="shared" si="11"/>
        <v>,a006030_shushoku_code4</v>
      </c>
      <c r="AP97" s="22" t="str">
        <f t="shared" si="12"/>
        <v>,a006030_shushoku_code4</v>
      </c>
      <c r="AU97" s="22" t="str">
        <f t="shared" si="13"/>
        <v>,a006030_shushoku_code4</v>
      </c>
    </row>
    <row r="98" spans="1:47" s="22" customFormat="1" ht="52.2">
      <c r="A98" s="6"/>
      <c r="B98" s="14">
        <f t="shared" si="5"/>
        <v>85</v>
      </c>
      <c r="C98" s="25" t="s">
        <v>678</v>
      </c>
      <c r="D98" s="25" t="s">
        <v>679</v>
      </c>
      <c r="E98" s="16"/>
      <c r="F98" s="16" t="s">
        <v>183</v>
      </c>
      <c r="G98" s="16">
        <v>20</v>
      </c>
      <c r="H98" s="17" t="str">
        <f t="shared" si="24"/>
        <v>text</v>
      </c>
      <c r="I98" s="17">
        <f t="shared" si="25"/>
        <v>61</v>
      </c>
      <c r="J98" s="26"/>
      <c r="K98" s="27"/>
      <c r="L98" s="28"/>
      <c r="M98" s="29" t="s">
        <v>793</v>
      </c>
      <c r="P98" s="6"/>
      <c r="Q98" s="6"/>
      <c r="R98" s="6"/>
      <c r="S98" s="6" t="str">
        <f t="shared" si="26"/>
        <v>,a006030_iryo1_shobyo_name</v>
      </c>
      <c r="T98" s="6" t="str">
        <f t="shared" si="27"/>
        <v>TEXT</v>
      </c>
      <c r="U98" s="6" t="str">
        <f t="shared" si="28"/>
        <v/>
      </c>
      <c r="V98" s="6" t="str">
        <f t="shared" si="29"/>
        <v/>
      </c>
      <c r="W98" s="6" t="str">
        <f t="shared" si="30"/>
        <v>-- 医療資源を最も投入した傷病名</v>
      </c>
      <c r="X98" s="6"/>
      <c r="AF98" s="42"/>
      <c r="AG98" s="42"/>
      <c r="AH98" s="42"/>
      <c r="AK98" s="22" t="str">
        <f t="shared" si="11"/>
        <v>,a006030_iryo1_shobyo_name</v>
      </c>
      <c r="AP98" s="22" t="str">
        <f t="shared" si="12"/>
        <v>,a006030_iryo1_shobyo_name</v>
      </c>
      <c r="AU98" s="22" t="str">
        <f t="shared" si="13"/>
        <v>,a006030_iryo1_shobyo_name</v>
      </c>
    </row>
    <row r="99" spans="1:47" s="22" customFormat="1" ht="34.799999999999997">
      <c r="A99" s="6"/>
      <c r="B99" s="14">
        <f t="shared" si="5"/>
        <v>86</v>
      </c>
      <c r="C99" s="15" t="s">
        <v>648</v>
      </c>
      <c r="D99" s="15" t="s">
        <v>680</v>
      </c>
      <c r="E99" s="17"/>
      <c r="F99" s="16" t="s">
        <v>183</v>
      </c>
      <c r="G99" s="17">
        <v>5</v>
      </c>
      <c r="H99" s="17" t="str">
        <f t="shared" si="24"/>
        <v>text</v>
      </c>
      <c r="I99" s="17">
        <f t="shared" si="25"/>
        <v>16</v>
      </c>
      <c r="J99" s="18"/>
      <c r="K99" s="21"/>
      <c r="L99" s="19"/>
      <c r="M99" s="20" t="s">
        <v>794</v>
      </c>
      <c r="P99" s="6"/>
      <c r="Q99" s="6"/>
      <c r="R99" s="6"/>
      <c r="S99" s="6" t="str">
        <f t="shared" si="26"/>
        <v>,a006031_icd10_code</v>
      </c>
      <c r="T99" s="6" t="str">
        <f t="shared" si="27"/>
        <v>TEXT</v>
      </c>
      <c r="U99" s="6" t="str">
        <f t="shared" si="28"/>
        <v/>
      </c>
      <c r="V99" s="6" t="str">
        <f t="shared" si="29"/>
        <v/>
      </c>
      <c r="W99" s="6" t="str">
        <f t="shared" si="30"/>
        <v>-- ICD10コード</v>
      </c>
      <c r="X99" s="6"/>
      <c r="AF99" s="42"/>
      <c r="AG99" s="42"/>
      <c r="AH99" s="42"/>
      <c r="AK99" s="22" t="str">
        <f t="shared" si="11"/>
        <v>,a006031_icd10_code</v>
      </c>
      <c r="AP99" s="22" t="str">
        <f t="shared" si="12"/>
        <v>,a006031_icd10_code</v>
      </c>
      <c r="AU99" s="22" t="str">
        <f t="shared" si="13"/>
        <v>,a006031_icd10_code</v>
      </c>
    </row>
    <row r="100" spans="1:47" s="22" customFormat="1">
      <c r="A100" s="6"/>
      <c r="B100" s="14">
        <f>ROW()-13</f>
        <v>87</v>
      </c>
      <c r="C100" s="25" t="s">
        <v>650</v>
      </c>
      <c r="D100" s="25" t="s">
        <v>681</v>
      </c>
      <c r="E100" s="16"/>
      <c r="F100" s="16" t="s">
        <v>183</v>
      </c>
      <c r="G100" s="16">
        <v>7</v>
      </c>
      <c r="H100" s="17" t="str">
        <f t="shared" si="24"/>
        <v>text</v>
      </c>
      <c r="I100" s="17">
        <f t="shared" si="25"/>
        <v>22</v>
      </c>
      <c r="J100" s="26"/>
      <c r="K100" s="27"/>
      <c r="L100" s="28"/>
      <c r="M100" s="29"/>
      <c r="P100" s="6"/>
      <c r="Q100" s="6"/>
      <c r="R100" s="6"/>
      <c r="S100" s="6" t="str">
        <f t="shared" si="26"/>
        <v>,a006031_shobyo_code</v>
      </c>
      <c r="T100" s="6" t="str">
        <f t="shared" si="27"/>
        <v>TEXT</v>
      </c>
      <c r="U100" s="6" t="str">
        <f t="shared" si="28"/>
        <v/>
      </c>
      <c r="V100" s="6" t="str">
        <f t="shared" si="29"/>
        <v/>
      </c>
      <c r="W100" s="6" t="str">
        <f t="shared" si="30"/>
        <v>-- 傷病名コード</v>
      </c>
      <c r="X100" s="6"/>
      <c r="AF100" s="42"/>
      <c r="AG100" s="42"/>
      <c r="AH100" s="42"/>
      <c r="AK100" s="22" t="str">
        <f t="shared" si="11"/>
        <v>,a006031_shobyo_code</v>
      </c>
      <c r="AP100" s="22" t="str">
        <f t="shared" si="12"/>
        <v>,a006031_shobyo_code</v>
      </c>
      <c r="AU100" s="22" t="str">
        <f t="shared" si="13"/>
        <v>,a006031_shobyo_code</v>
      </c>
    </row>
    <row r="101" spans="1:47" s="22" customFormat="1" ht="30">
      <c r="A101" s="6"/>
      <c r="B101" s="14">
        <f t="shared" si="5"/>
        <v>88</v>
      </c>
      <c r="C101" s="15" t="s">
        <v>652</v>
      </c>
      <c r="D101" s="15" t="s">
        <v>682</v>
      </c>
      <c r="E101" s="17"/>
      <c r="F101" s="16" t="s">
        <v>183</v>
      </c>
      <c r="G101" s="17">
        <v>4</v>
      </c>
      <c r="H101" s="17" t="str">
        <f t="shared" si="24"/>
        <v>text</v>
      </c>
      <c r="I101" s="17">
        <f t="shared" si="25"/>
        <v>13</v>
      </c>
      <c r="J101" s="18"/>
      <c r="K101" s="21"/>
      <c r="L101" s="19"/>
      <c r="M101" s="20"/>
      <c r="P101" s="6"/>
      <c r="Q101" s="6"/>
      <c r="R101" s="6"/>
      <c r="S101" s="6" t="str">
        <f t="shared" si="26"/>
        <v>,a006031_shushoku_code1</v>
      </c>
      <c r="T101" s="6" t="str">
        <f t="shared" si="27"/>
        <v>TEXT</v>
      </c>
      <c r="U101" s="6" t="str">
        <f t="shared" si="28"/>
        <v/>
      </c>
      <c r="V101" s="6" t="str">
        <f t="shared" si="29"/>
        <v/>
      </c>
      <c r="W101" s="6" t="str">
        <f t="shared" si="30"/>
        <v>-- 修飾語コード1</v>
      </c>
      <c r="X101" s="6"/>
      <c r="AF101" s="42"/>
      <c r="AG101" s="42"/>
      <c r="AH101" s="42"/>
      <c r="AK101" s="22" t="str">
        <f t="shared" si="11"/>
        <v>,a006031_shushoku_code1</v>
      </c>
      <c r="AP101" s="22" t="str">
        <f t="shared" si="12"/>
        <v>,a006031_shushoku_code1</v>
      </c>
      <c r="AU101" s="22" t="str">
        <f t="shared" si="13"/>
        <v>,a006031_shushoku_code1</v>
      </c>
    </row>
    <row r="102" spans="1:47" s="22" customFormat="1" ht="30">
      <c r="A102" s="6"/>
      <c r="B102" s="14">
        <f t="shared" si="5"/>
        <v>89</v>
      </c>
      <c r="C102" s="25" t="s">
        <v>654</v>
      </c>
      <c r="D102" s="25" t="s">
        <v>683</v>
      </c>
      <c r="E102" s="16"/>
      <c r="F102" s="16" t="s">
        <v>183</v>
      </c>
      <c r="G102" s="16">
        <v>4</v>
      </c>
      <c r="H102" s="17" t="str">
        <f t="shared" si="24"/>
        <v>text</v>
      </c>
      <c r="I102" s="17">
        <f t="shared" si="25"/>
        <v>13</v>
      </c>
      <c r="J102" s="26"/>
      <c r="K102" s="27"/>
      <c r="L102" s="28"/>
      <c r="M102" s="29"/>
      <c r="P102" s="6"/>
      <c r="Q102" s="6"/>
      <c r="R102" s="6"/>
      <c r="S102" s="6" t="str">
        <f t="shared" si="26"/>
        <v>,a006031_shushoku_code2</v>
      </c>
      <c r="T102" s="6" t="str">
        <f t="shared" si="27"/>
        <v>TEXT</v>
      </c>
      <c r="U102" s="6" t="str">
        <f t="shared" si="28"/>
        <v/>
      </c>
      <c r="V102" s="6" t="str">
        <f t="shared" si="29"/>
        <v/>
      </c>
      <c r="W102" s="6" t="str">
        <f t="shared" si="30"/>
        <v>-- 修飾語コード2</v>
      </c>
      <c r="X102" s="6"/>
      <c r="AF102" s="42"/>
      <c r="AG102" s="42"/>
      <c r="AH102" s="42"/>
      <c r="AK102" s="22" t="str">
        <f t="shared" si="11"/>
        <v>,a006031_shushoku_code2</v>
      </c>
      <c r="AP102" s="22" t="str">
        <f t="shared" si="12"/>
        <v>,a006031_shushoku_code2</v>
      </c>
      <c r="AU102" s="22" t="str">
        <f t="shared" si="13"/>
        <v>,a006031_shushoku_code2</v>
      </c>
    </row>
    <row r="103" spans="1:47" s="22" customFormat="1" ht="30">
      <c r="A103" s="6"/>
      <c r="B103" s="14">
        <f t="shared" si="5"/>
        <v>90</v>
      </c>
      <c r="C103" s="15" t="s">
        <v>656</v>
      </c>
      <c r="D103" s="15" t="s">
        <v>684</v>
      </c>
      <c r="E103" s="17"/>
      <c r="F103" s="16" t="s">
        <v>183</v>
      </c>
      <c r="G103" s="17">
        <v>4</v>
      </c>
      <c r="H103" s="17" t="str">
        <f t="shared" si="24"/>
        <v>text</v>
      </c>
      <c r="I103" s="17">
        <f t="shared" si="25"/>
        <v>13</v>
      </c>
      <c r="J103" s="18"/>
      <c r="K103" s="21"/>
      <c r="L103" s="19"/>
      <c r="M103" s="20"/>
      <c r="P103" s="6"/>
      <c r="Q103" s="6"/>
      <c r="R103" s="6"/>
      <c r="S103" s="6" t="str">
        <f t="shared" si="26"/>
        <v>,a006031_shushoku_code3</v>
      </c>
      <c r="T103" s="6" t="str">
        <f t="shared" si="27"/>
        <v>TEXT</v>
      </c>
      <c r="U103" s="6" t="str">
        <f t="shared" si="28"/>
        <v/>
      </c>
      <c r="V103" s="6" t="str">
        <f t="shared" si="29"/>
        <v/>
      </c>
      <c r="W103" s="6" t="str">
        <f t="shared" si="30"/>
        <v>-- 修飾語コード3</v>
      </c>
      <c r="X103" s="6"/>
      <c r="AF103" s="42"/>
      <c r="AG103" s="42"/>
      <c r="AH103" s="42"/>
      <c r="AK103" s="22" t="str">
        <f t="shared" si="11"/>
        <v>,a006031_shushoku_code3</v>
      </c>
      <c r="AP103" s="22" t="str">
        <f t="shared" si="12"/>
        <v>,a006031_shushoku_code3</v>
      </c>
      <c r="AU103" s="22" t="str">
        <f t="shared" si="13"/>
        <v>,a006031_shushoku_code3</v>
      </c>
    </row>
    <row r="104" spans="1:47" s="22" customFormat="1" ht="30">
      <c r="A104" s="6"/>
      <c r="B104" s="14">
        <f>ROW()-13</f>
        <v>91</v>
      </c>
      <c r="C104" s="25" t="s">
        <v>658</v>
      </c>
      <c r="D104" s="25" t="s">
        <v>685</v>
      </c>
      <c r="E104" s="16"/>
      <c r="F104" s="16" t="s">
        <v>183</v>
      </c>
      <c r="G104" s="16">
        <v>4</v>
      </c>
      <c r="H104" s="17" t="str">
        <f t="shared" si="24"/>
        <v>text</v>
      </c>
      <c r="I104" s="17">
        <f t="shared" si="25"/>
        <v>13</v>
      </c>
      <c r="J104" s="26"/>
      <c r="K104" s="27"/>
      <c r="L104" s="28"/>
      <c r="M104" s="29"/>
      <c r="P104" s="6"/>
      <c r="Q104" s="6"/>
      <c r="R104" s="6"/>
      <c r="S104" s="6" t="str">
        <f t="shared" si="26"/>
        <v>,a006031_shushoku_code4</v>
      </c>
      <c r="T104" s="6" t="str">
        <f t="shared" si="27"/>
        <v>TEXT</v>
      </c>
      <c r="U104" s="6" t="str">
        <f t="shared" si="28"/>
        <v/>
      </c>
      <c r="V104" s="6" t="str">
        <f t="shared" si="29"/>
        <v/>
      </c>
      <c r="W104" s="6" t="str">
        <f t="shared" si="30"/>
        <v>-- 修飾語コード4</v>
      </c>
      <c r="X104" s="6"/>
      <c r="AF104" s="42"/>
      <c r="AG104" s="42"/>
      <c r="AH104" s="42"/>
      <c r="AK104" s="22" t="str">
        <f t="shared" si="11"/>
        <v>,a006031_shushoku_code4</v>
      </c>
      <c r="AP104" s="22" t="str">
        <f t="shared" si="12"/>
        <v>,a006031_shushoku_code4</v>
      </c>
      <c r="AU104" s="22" t="str">
        <f t="shared" si="13"/>
        <v>,a006031_shushoku_code4</v>
      </c>
    </row>
    <row r="105" spans="1:47" s="22" customFormat="1" ht="30">
      <c r="A105" s="6"/>
      <c r="B105" s="14">
        <f t="shared" si="5"/>
        <v>92</v>
      </c>
      <c r="C105" s="15" t="s">
        <v>686</v>
      </c>
      <c r="D105" s="15" t="s">
        <v>687</v>
      </c>
      <c r="E105" s="17"/>
      <c r="F105" s="16" t="s">
        <v>183</v>
      </c>
      <c r="G105" s="17">
        <v>20</v>
      </c>
      <c r="H105" s="17" t="str">
        <f t="shared" si="24"/>
        <v>text</v>
      </c>
      <c r="I105" s="17">
        <f t="shared" si="25"/>
        <v>61</v>
      </c>
      <c r="J105" s="18"/>
      <c r="K105" s="21"/>
      <c r="L105" s="19"/>
      <c r="M105" s="20" t="s">
        <v>795</v>
      </c>
      <c r="P105" s="6"/>
      <c r="Q105" s="6"/>
      <c r="R105" s="6"/>
      <c r="S105" s="6" t="str">
        <f t="shared" si="26"/>
        <v>,a006031_iryo2_shobyo_name</v>
      </c>
      <c r="T105" s="6" t="str">
        <f t="shared" si="27"/>
        <v>TEXT</v>
      </c>
      <c r="U105" s="6" t="str">
        <f t="shared" si="28"/>
        <v/>
      </c>
      <c r="V105" s="6" t="str">
        <f t="shared" si="29"/>
        <v/>
      </c>
      <c r="W105" s="6" t="str">
        <f t="shared" si="30"/>
        <v>-- 医療資源を2番目に投入した傷病名</v>
      </c>
      <c r="X105" s="6"/>
      <c r="AF105" s="42"/>
      <c r="AG105" s="42"/>
      <c r="AH105" s="42"/>
      <c r="AK105" s="22" t="str">
        <f t="shared" si="11"/>
        <v>,a006031_iryo2_shobyo_name</v>
      </c>
      <c r="AP105" s="22" t="str">
        <f t="shared" si="12"/>
        <v>,a006031_iryo2_shobyo_name</v>
      </c>
      <c r="AU105" s="22" t="str">
        <f t="shared" si="13"/>
        <v>,a006031_iryo2_shobyo_name</v>
      </c>
    </row>
    <row r="106" spans="1:47" s="22" customFormat="1" ht="30">
      <c r="A106" s="6"/>
      <c r="B106" s="14">
        <f>ROW()-13</f>
        <v>93</v>
      </c>
      <c r="C106" s="25" t="s">
        <v>688</v>
      </c>
      <c r="D106" s="25" t="s">
        <v>689</v>
      </c>
      <c r="E106" s="16"/>
      <c r="F106" s="16" t="s">
        <v>183</v>
      </c>
      <c r="G106" s="16">
        <v>3</v>
      </c>
      <c r="H106" s="17" t="str">
        <f t="shared" si="24"/>
        <v>text</v>
      </c>
      <c r="I106" s="17">
        <f t="shared" si="25"/>
        <v>10</v>
      </c>
      <c r="J106" s="26"/>
      <c r="K106" s="27"/>
      <c r="L106" s="28"/>
      <c r="M106" s="29"/>
      <c r="P106" s="6"/>
      <c r="Q106" s="6"/>
      <c r="R106" s="6"/>
      <c r="S106" s="6" t="str">
        <f t="shared" si="26"/>
        <v>,a006060_nanbyo_kokuji_no1</v>
      </c>
      <c r="T106" s="6" t="str">
        <f t="shared" si="27"/>
        <v>TEXT</v>
      </c>
      <c r="U106" s="6" t="str">
        <f t="shared" si="28"/>
        <v/>
      </c>
      <c r="V106" s="6" t="str">
        <f t="shared" si="29"/>
        <v/>
      </c>
      <c r="W106" s="6" t="str">
        <f t="shared" si="30"/>
        <v>-- 難病の告示番号1</v>
      </c>
      <c r="X106" s="6"/>
      <c r="AF106" s="42"/>
      <c r="AG106" s="42"/>
      <c r="AH106" s="42"/>
      <c r="AK106" s="22" t="str">
        <f t="shared" si="11"/>
        <v>,a006060_nanbyo_kokuji_no1</v>
      </c>
      <c r="AP106" s="22" t="str">
        <f t="shared" si="12"/>
        <v>,a006060_nanbyo_kokuji_no1</v>
      </c>
      <c r="AU106" s="22" t="str">
        <f t="shared" si="13"/>
        <v>,a006060_nanbyo_kokuji_no1</v>
      </c>
    </row>
    <row r="107" spans="1:47" s="22" customFormat="1" ht="30">
      <c r="A107" s="6"/>
      <c r="B107" s="14">
        <f>ROW()-13</f>
        <v>94</v>
      </c>
      <c r="C107" s="25" t="s">
        <v>690</v>
      </c>
      <c r="D107" s="25" t="s">
        <v>691</v>
      </c>
      <c r="E107" s="16"/>
      <c r="F107" s="16" t="s">
        <v>183</v>
      </c>
      <c r="G107" s="16">
        <v>1</v>
      </c>
      <c r="H107" s="17" t="str">
        <f t="shared" si="24"/>
        <v>text</v>
      </c>
      <c r="I107" s="17">
        <f t="shared" si="25"/>
        <v>4</v>
      </c>
      <c r="J107" s="26"/>
      <c r="K107" s="27"/>
      <c r="L107" s="28"/>
      <c r="M107" s="29" t="s">
        <v>796</v>
      </c>
      <c r="P107" s="6"/>
      <c r="Q107" s="6"/>
      <c r="R107" s="6"/>
      <c r="S107" s="6" t="str">
        <f t="shared" si="26"/>
        <v>,a006060_iryohi_josei_flag1</v>
      </c>
      <c r="T107" s="6" t="str">
        <f t="shared" si="27"/>
        <v>TEXT</v>
      </c>
      <c r="U107" s="6" t="str">
        <f t="shared" si="28"/>
        <v/>
      </c>
      <c r="V107" s="6" t="str">
        <f t="shared" si="29"/>
        <v/>
      </c>
      <c r="W107" s="6" t="str">
        <f t="shared" si="30"/>
        <v>-- 医療費助成の有無1</v>
      </c>
      <c r="X107" s="6"/>
      <c r="AF107" s="42"/>
      <c r="AG107" s="42"/>
      <c r="AH107" s="42"/>
      <c r="AK107" s="22" t="str">
        <f t="shared" si="11"/>
        <v>,a006060_iryohi_josei_flag1</v>
      </c>
      <c r="AP107" s="22" t="str">
        <f t="shared" si="12"/>
        <v>,a006060_iryohi_josei_flag1</v>
      </c>
      <c r="AU107" s="22" t="str">
        <f t="shared" si="13"/>
        <v>,a006060_iryohi_josei_flag1</v>
      </c>
    </row>
    <row r="108" spans="1:47" s="22" customFormat="1" ht="30">
      <c r="A108" s="6"/>
      <c r="B108" s="14">
        <f t="shared" si="5"/>
        <v>95</v>
      </c>
      <c r="C108" s="15" t="s">
        <v>692</v>
      </c>
      <c r="D108" s="15" t="s">
        <v>693</v>
      </c>
      <c r="E108" s="17"/>
      <c r="F108" s="16" t="s">
        <v>183</v>
      </c>
      <c r="G108" s="17">
        <v>3</v>
      </c>
      <c r="H108" s="17" t="str">
        <f t="shared" si="24"/>
        <v>text</v>
      </c>
      <c r="I108" s="17">
        <f t="shared" si="25"/>
        <v>10</v>
      </c>
      <c r="J108" s="18"/>
      <c r="K108" s="21"/>
      <c r="L108" s="19"/>
      <c r="M108" s="20"/>
      <c r="P108" s="6"/>
      <c r="Q108" s="6"/>
      <c r="R108" s="6"/>
      <c r="S108" s="6" t="str">
        <f t="shared" si="8"/>
        <v>,a006060_nanbyo_kokuji_no2</v>
      </c>
      <c r="T108" s="6" t="str">
        <f t="shared" si="9"/>
        <v>TEXT</v>
      </c>
      <c r="U108" s="6" t="str">
        <f t="shared" si="10"/>
        <v/>
      </c>
      <c r="V108" s="6" t="str">
        <f t="shared" si="0"/>
        <v/>
      </c>
      <c r="W108" s="6" t="str">
        <f t="shared" si="1"/>
        <v>-- 難病の告示番号2</v>
      </c>
      <c r="X108" s="6"/>
      <c r="AF108" s="42"/>
      <c r="AG108" s="42"/>
      <c r="AH108" s="42"/>
      <c r="AK108" s="22" t="str">
        <f t="shared" si="11"/>
        <v>,a006060_nanbyo_kokuji_no2</v>
      </c>
      <c r="AP108" s="22" t="str">
        <f t="shared" si="12"/>
        <v>,a006060_nanbyo_kokuji_no2</v>
      </c>
      <c r="AU108" s="22" t="str">
        <f t="shared" si="13"/>
        <v>,a006060_nanbyo_kokuji_no2</v>
      </c>
    </row>
    <row r="109" spans="1:47" s="22" customFormat="1" ht="30">
      <c r="A109" s="6"/>
      <c r="B109" s="14">
        <f t="shared" si="5"/>
        <v>96</v>
      </c>
      <c r="C109" s="15" t="s">
        <v>694</v>
      </c>
      <c r="D109" s="15" t="s">
        <v>695</v>
      </c>
      <c r="E109" s="17"/>
      <c r="F109" s="16" t="s">
        <v>183</v>
      </c>
      <c r="G109" s="17">
        <v>1</v>
      </c>
      <c r="H109" s="17" t="str">
        <f t="shared" si="24"/>
        <v>text</v>
      </c>
      <c r="I109" s="17">
        <f t="shared" si="25"/>
        <v>4</v>
      </c>
      <c r="J109" s="18"/>
      <c r="K109" s="21"/>
      <c r="L109" s="19"/>
      <c r="M109" s="20" t="s">
        <v>796</v>
      </c>
      <c r="P109" s="6"/>
      <c r="Q109" s="6"/>
      <c r="R109" s="6"/>
      <c r="S109" s="6" t="str">
        <f t="shared" si="8"/>
        <v>,a006060_iryohi_josei_flag2</v>
      </c>
      <c r="T109" s="6" t="str">
        <f t="shared" si="9"/>
        <v>TEXT</v>
      </c>
      <c r="U109" s="6" t="str">
        <f t="shared" si="10"/>
        <v/>
      </c>
      <c r="V109" s="6" t="str">
        <f t="shared" si="0"/>
        <v/>
      </c>
      <c r="W109" s="6" t="str">
        <f t="shared" si="1"/>
        <v>-- 医療費助成の有無2</v>
      </c>
      <c r="X109" s="6"/>
      <c r="AF109" s="42"/>
      <c r="AG109" s="42"/>
      <c r="AH109" s="42"/>
      <c r="AK109" s="22" t="str">
        <f t="shared" si="11"/>
        <v>,a006060_iryohi_josei_flag2</v>
      </c>
      <c r="AP109" s="22" t="str">
        <f t="shared" si="12"/>
        <v>,a006060_iryohi_josei_flag2</v>
      </c>
      <c r="AU109" s="22" t="str">
        <f t="shared" si="13"/>
        <v>,a006060_iryohi_josei_flag2</v>
      </c>
    </row>
    <row r="110" spans="1:47" s="22" customFormat="1">
      <c r="A110" s="6"/>
      <c r="B110" s="14">
        <f t="shared" si="5"/>
        <v>97</v>
      </c>
      <c r="C110" s="25" t="s">
        <v>696</v>
      </c>
      <c r="D110" s="25" t="s">
        <v>697</v>
      </c>
      <c r="E110" s="16"/>
      <c r="F110" s="16" t="s">
        <v>183</v>
      </c>
      <c r="G110" s="16">
        <v>10</v>
      </c>
      <c r="H110" s="17" t="str">
        <f t="shared" si="24"/>
        <v>text</v>
      </c>
      <c r="I110" s="17">
        <f t="shared" si="25"/>
        <v>31</v>
      </c>
      <c r="J110" s="26"/>
      <c r="K110" s="27"/>
      <c r="L110" s="28"/>
      <c r="M110" s="29" t="s">
        <v>797</v>
      </c>
      <c r="P110" s="6"/>
      <c r="Q110" s="6"/>
      <c r="R110" s="6"/>
      <c r="S110" s="6" t="str">
        <f t="shared" si="8"/>
        <v>,adl0010_nyuin_adl</v>
      </c>
      <c r="T110" s="6" t="str">
        <f t="shared" si="9"/>
        <v>TEXT</v>
      </c>
      <c r="U110" s="6" t="str">
        <f t="shared" si="10"/>
        <v/>
      </c>
      <c r="V110" s="6" t="str">
        <f t="shared" si="0"/>
        <v/>
      </c>
      <c r="W110" s="6" t="str">
        <f t="shared" si="1"/>
        <v>-- 入院時のADLスコア</v>
      </c>
      <c r="X110" s="6"/>
      <c r="AF110" s="42"/>
      <c r="AG110" s="42"/>
      <c r="AH110" s="42"/>
      <c r="AK110" s="22" t="str">
        <f t="shared" si="11"/>
        <v>,adl0010_nyuin_adl</v>
      </c>
      <c r="AP110" s="22" t="str">
        <f t="shared" si="12"/>
        <v>,adl0010_nyuin_adl</v>
      </c>
      <c r="AU110" s="22" t="str">
        <f t="shared" si="13"/>
        <v>,adl0010_nyuin_adl</v>
      </c>
    </row>
    <row r="111" spans="1:47" s="22" customFormat="1">
      <c r="A111" s="6"/>
      <c r="B111" s="14">
        <f t="shared" si="5"/>
        <v>98</v>
      </c>
      <c r="C111" s="15" t="s">
        <v>698</v>
      </c>
      <c r="D111" s="15" t="s">
        <v>699</v>
      </c>
      <c r="E111" s="17"/>
      <c r="F111" s="16" t="s">
        <v>183</v>
      </c>
      <c r="G111" s="17">
        <v>10</v>
      </c>
      <c r="H111" s="17" t="str">
        <f t="shared" si="24"/>
        <v>text</v>
      </c>
      <c r="I111" s="17">
        <f t="shared" si="25"/>
        <v>31</v>
      </c>
      <c r="J111" s="18"/>
      <c r="K111" s="21"/>
      <c r="L111" s="19"/>
      <c r="M111" s="20" t="s">
        <v>797</v>
      </c>
      <c r="P111" s="6"/>
      <c r="Q111" s="6"/>
      <c r="R111" s="6"/>
      <c r="S111" s="6" t="str">
        <f t="shared" si="8"/>
        <v>,adl0020_taiin_adl</v>
      </c>
      <c r="T111" s="6" t="str">
        <f t="shared" si="9"/>
        <v>TEXT</v>
      </c>
      <c r="U111" s="6" t="str">
        <f t="shared" si="10"/>
        <v/>
      </c>
      <c r="V111" s="6" t="str">
        <f t="shared" si="0"/>
        <v/>
      </c>
      <c r="W111" s="6" t="str">
        <f t="shared" si="1"/>
        <v>-- 退院時のADLスコア</v>
      </c>
      <c r="X111" s="6"/>
      <c r="AF111" s="42"/>
      <c r="AG111" s="42"/>
      <c r="AH111" s="42"/>
      <c r="AK111" s="22" t="str">
        <f t="shared" si="11"/>
        <v>,adl0020_taiin_adl</v>
      </c>
      <c r="AP111" s="22" t="str">
        <f t="shared" si="12"/>
        <v>,adl0020_taiin_adl</v>
      </c>
      <c r="AU111" s="22" t="str">
        <f t="shared" si="13"/>
        <v>,adl0020_taiin_adl</v>
      </c>
    </row>
    <row r="112" spans="1:47" s="22" customFormat="1">
      <c r="A112" s="6"/>
      <c r="B112" s="14">
        <f>ROW()-13</f>
        <v>99</v>
      </c>
      <c r="C112" s="25" t="s">
        <v>700</v>
      </c>
      <c r="D112" s="25" t="s">
        <v>701</v>
      </c>
      <c r="E112" s="16"/>
      <c r="F112" s="16" t="s">
        <v>183</v>
      </c>
      <c r="G112" s="16">
        <v>10</v>
      </c>
      <c r="H112" s="17" t="str">
        <f t="shared" si="24"/>
        <v>text</v>
      </c>
      <c r="I112" s="17">
        <f t="shared" si="25"/>
        <v>31</v>
      </c>
      <c r="J112" s="26"/>
      <c r="K112" s="27"/>
      <c r="L112" s="28"/>
      <c r="M112" s="29" t="s">
        <v>797</v>
      </c>
      <c r="P112" s="6"/>
      <c r="Q112" s="6"/>
      <c r="R112" s="6"/>
      <c r="S112" s="6" t="str">
        <f t="shared" si="8"/>
        <v>,adl0030_nyutou_adl</v>
      </c>
      <c r="T112" s="6" t="str">
        <f t="shared" si="9"/>
        <v>TEXT</v>
      </c>
      <c r="U112" s="6" t="str">
        <f t="shared" si="10"/>
        <v/>
      </c>
      <c r="V112" s="6" t="str">
        <f t="shared" si="0"/>
        <v/>
      </c>
      <c r="W112" s="6" t="str">
        <f t="shared" si="1"/>
        <v>-- 入棟・入室時のADLスコア</v>
      </c>
      <c r="X112" s="6"/>
      <c r="AF112" s="42"/>
      <c r="AG112" s="42"/>
      <c r="AH112" s="42"/>
      <c r="AK112" s="22" t="str">
        <f t="shared" si="11"/>
        <v>,adl0030_nyutou_adl</v>
      </c>
      <c r="AP112" s="22" t="str">
        <f t="shared" si="12"/>
        <v>,adl0030_nyutou_adl</v>
      </c>
      <c r="AU112" s="22" t="str">
        <f t="shared" si="13"/>
        <v>,adl0030_nyutou_adl</v>
      </c>
    </row>
    <row r="113" spans="1:47" s="22" customFormat="1">
      <c r="A113" s="6"/>
      <c r="B113" s="14">
        <f t="shared" si="5"/>
        <v>100</v>
      </c>
      <c r="C113" s="15" t="s">
        <v>702</v>
      </c>
      <c r="D113" s="15" t="s">
        <v>703</v>
      </c>
      <c r="E113" s="17"/>
      <c r="F113" s="16" t="s">
        <v>183</v>
      </c>
      <c r="G113" s="17">
        <v>10</v>
      </c>
      <c r="H113" s="17" t="str">
        <f t="shared" si="24"/>
        <v>text</v>
      </c>
      <c r="I113" s="17">
        <f t="shared" si="25"/>
        <v>31</v>
      </c>
      <c r="J113" s="18"/>
      <c r="K113" s="21"/>
      <c r="L113" s="19"/>
      <c r="M113" s="20" t="s">
        <v>797</v>
      </c>
      <c r="P113" s="6"/>
      <c r="Q113" s="6"/>
      <c r="R113" s="6"/>
      <c r="S113" s="6" t="str">
        <f t="shared" si="8"/>
        <v>,adl0040_taitou_adl</v>
      </c>
      <c r="T113" s="6" t="str">
        <f t="shared" si="9"/>
        <v>TEXT</v>
      </c>
      <c r="U113" s="6" t="str">
        <f t="shared" si="10"/>
        <v/>
      </c>
      <c r="V113" s="6" t="str">
        <f t="shared" si="0"/>
        <v/>
      </c>
      <c r="W113" s="6" t="str">
        <f t="shared" si="1"/>
        <v>-- 退棟・退室時のADLスコア</v>
      </c>
      <c r="X113" s="6"/>
      <c r="AF113" s="42"/>
      <c r="AG113" s="42"/>
      <c r="AH113" s="42"/>
      <c r="AK113" s="22" t="str">
        <f t="shared" si="11"/>
        <v>,adl0040_taitou_adl</v>
      </c>
      <c r="AP113" s="22" t="str">
        <f t="shared" si="12"/>
        <v>,adl0040_taitou_adl</v>
      </c>
      <c r="AU113" s="22" t="str">
        <f t="shared" si="13"/>
        <v>,adl0040_taitou_adl</v>
      </c>
    </row>
    <row r="114" spans="1:47" s="22" customFormat="1">
      <c r="A114" s="6"/>
      <c r="B114" s="14">
        <f t="shared" si="5"/>
        <v>101</v>
      </c>
      <c r="C114" s="25" t="s">
        <v>704</v>
      </c>
      <c r="D114" s="25" t="s">
        <v>705</v>
      </c>
      <c r="E114" s="16"/>
      <c r="F114" s="16" t="s">
        <v>183</v>
      </c>
      <c r="G114" s="16">
        <v>1</v>
      </c>
      <c r="H114" s="17" t="str">
        <f t="shared" si="24"/>
        <v>text</v>
      </c>
      <c r="I114" s="17">
        <f t="shared" si="25"/>
        <v>4</v>
      </c>
      <c r="J114" s="26"/>
      <c r="K114" s="27"/>
      <c r="L114" s="28"/>
      <c r="M114" s="29" t="s">
        <v>798</v>
      </c>
      <c r="P114" s="6"/>
      <c r="Q114" s="6"/>
      <c r="R114" s="6"/>
      <c r="S114" s="6" t="str">
        <f t="shared" si="8"/>
        <v>,can0010_gan_shohatsu</v>
      </c>
      <c r="T114" s="6" t="str">
        <f t="shared" si="9"/>
        <v>TEXT</v>
      </c>
      <c r="U114" s="6" t="str">
        <f t="shared" si="10"/>
        <v/>
      </c>
      <c r="V114" s="6" t="str">
        <f t="shared" si="0"/>
        <v/>
      </c>
      <c r="W114" s="6" t="str">
        <f t="shared" si="1"/>
        <v>-- がんの初発、再発</v>
      </c>
      <c r="X114" s="6"/>
      <c r="AF114" s="42"/>
      <c r="AG114" s="42"/>
      <c r="AH114" s="42"/>
      <c r="AK114" s="22" t="str">
        <f t="shared" si="11"/>
        <v>,can0010_gan_shohatsu</v>
      </c>
      <c r="AP114" s="22" t="str">
        <f t="shared" si="12"/>
        <v>,can0010_gan_shohatsu</v>
      </c>
      <c r="AU114" s="22" t="str">
        <f t="shared" si="13"/>
        <v>,can0010_gan_shohatsu</v>
      </c>
    </row>
    <row r="115" spans="1:47" s="22" customFormat="1">
      <c r="A115" s="6"/>
      <c r="B115" s="14">
        <f t="shared" si="5"/>
        <v>102</v>
      </c>
      <c r="C115" s="15" t="s">
        <v>706</v>
      </c>
      <c r="D115" s="15" t="s">
        <v>707</v>
      </c>
      <c r="E115" s="17"/>
      <c r="F115" s="16" t="s">
        <v>183</v>
      </c>
      <c r="G115" s="17">
        <v>10</v>
      </c>
      <c r="H115" s="17" t="str">
        <f t="shared" si="24"/>
        <v>text</v>
      </c>
      <c r="I115" s="17">
        <f t="shared" si="25"/>
        <v>31</v>
      </c>
      <c r="J115" s="18"/>
      <c r="K115" s="21"/>
      <c r="L115" s="19"/>
      <c r="M115" s="20"/>
      <c r="P115" s="6"/>
      <c r="Q115" s="6"/>
      <c r="R115" s="6"/>
      <c r="S115" s="6" t="str">
        <f t="shared" si="8"/>
        <v>,can0020_uicc_t</v>
      </c>
      <c r="T115" s="6" t="str">
        <f t="shared" si="9"/>
        <v>TEXT</v>
      </c>
      <c r="U115" s="6" t="str">
        <f t="shared" si="10"/>
        <v/>
      </c>
      <c r="V115" s="6" t="str">
        <f t="shared" si="0"/>
        <v/>
      </c>
      <c r="W115" s="6" t="str">
        <f t="shared" si="1"/>
        <v>-- UICC病期分類（T）</v>
      </c>
      <c r="X115" s="6"/>
      <c r="AF115" s="42"/>
      <c r="AG115" s="42"/>
      <c r="AH115" s="42"/>
      <c r="AK115" s="22" t="str">
        <f t="shared" si="11"/>
        <v>,can0020_uicc_t</v>
      </c>
      <c r="AP115" s="22" t="str">
        <f t="shared" si="12"/>
        <v>,can0020_uicc_t</v>
      </c>
      <c r="AU115" s="22" t="str">
        <f t="shared" si="13"/>
        <v>,can0020_uicc_t</v>
      </c>
    </row>
    <row r="116" spans="1:47" s="22" customFormat="1">
      <c r="A116" s="6"/>
      <c r="B116" s="14">
        <f>ROW()-13</f>
        <v>103</v>
      </c>
      <c r="C116" s="25" t="s">
        <v>708</v>
      </c>
      <c r="D116" s="25" t="s">
        <v>709</v>
      </c>
      <c r="E116" s="16"/>
      <c r="F116" s="16" t="s">
        <v>183</v>
      </c>
      <c r="G116" s="16">
        <v>10</v>
      </c>
      <c r="H116" s="17" t="str">
        <f t="shared" si="24"/>
        <v>text</v>
      </c>
      <c r="I116" s="17">
        <f t="shared" si="25"/>
        <v>31</v>
      </c>
      <c r="J116" s="26"/>
      <c r="K116" s="27"/>
      <c r="L116" s="28"/>
      <c r="M116" s="29"/>
      <c r="P116" s="6"/>
      <c r="Q116" s="6"/>
      <c r="R116" s="6"/>
      <c r="S116" s="6" t="str">
        <f t="shared" si="8"/>
        <v>,can0020_uicc_n</v>
      </c>
      <c r="T116" s="6" t="str">
        <f t="shared" si="9"/>
        <v>TEXT</v>
      </c>
      <c r="U116" s="6" t="str">
        <f t="shared" si="10"/>
        <v/>
      </c>
      <c r="V116" s="6" t="str">
        <f t="shared" si="0"/>
        <v/>
      </c>
      <c r="W116" s="6" t="str">
        <f t="shared" si="1"/>
        <v>-- UICC病期分類（N）</v>
      </c>
      <c r="X116" s="6"/>
      <c r="AF116" s="42"/>
      <c r="AG116" s="42"/>
      <c r="AH116" s="42"/>
      <c r="AK116" s="22" t="str">
        <f t="shared" si="11"/>
        <v>,can0020_uicc_n</v>
      </c>
      <c r="AP116" s="22" t="str">
        <f t="shared" si="12"/>
        <v>,can0020_uicc_n</v>
      </c>
      <c r="AU116" s="22" t="str">
        <f t="shared" si="13"/>
        <v>,can0020_uicc_n</v>
      </c>
    </row>
    <row r="117" spans="1:47" s="22" customFormat="1">
      <c r="A117" s="6"/>
      <c r="B117" s="14">
        <f t="shared" si="5"/>
        <v>104</v>
      </c>
      <c r="C117" s="15" t="s">
        <v>710</v>
      </c>
      <c r="D117" s="15" t="s">
        <v>711</v>
      </c>
      <c r="E117" s="17"/>
      <c r="F117" s="16" t="s">
        <v>183</v>
      </c>
      <c r="G117" s="17">
        <v>10</v>
      </c>
      <c r="H117" s="17" t="str">
        <f t="shared" si="24"/>
        <v>text</v>
      </c>
      <c r="I117" s="17">
        <f t="shared" si="25"/>
        <v>31</v>
      </c>
      <c r="J117" s="18"/>
      <c r="K117" s="21"/>
      <c r="L117" s="19"/>
      <c r="M117" s="20"/>
      <c r="P117" s="6"/>
      <c r="Q117" s="6"/>
      <c r="R117" s="6"/>
      <c r="S117" s="6" t="str">
        <f t="shared" si="8"/>
        <v>,can0020_uicc_m</v>
      </c>
      <c r="T117" s="6" t="str">
        <f t="shared" si="9"/>
        <v>TEXT</v>
      </c>
      <c r="U117" s="6" t="str">
        <f t="shared" si="10"/>
        <v/>
      </c>
      <c r="V117" s="6" t="str">
        <f t="shared" si="0"/>
        <v/>
      </c>
      <c r="W117" s="6" t="str">
        <f t="shared" si="1"/>
        <v>-- UICC病期分類（M）</v>
      </c>
      <c r="X117" s="6"/>
      <c r="AF117" s="42"/>
      <c r="AG117" s="42"/>
      <c r="AH117" s="42"/>
      <c r="AK117" s="22" t="str">
        <f t="shared" si="11"/>
        <v>,can0020_uicc_m</v>
      </c>
      <c r="AP117" s="22" t="str">
        <f t="shared" si="12"/>
        <v>,can0020_uicc_m</v>
      </c>
      <c r="AU117" s="22" t="str">
        <f t="shared" si="13"/>
        <v>,can0020_uicc_m</v>
      </c>
    </row>
    <row r="118" spans="1:47" s="22" customFormat="1">
      <c r="A118" s="6"/>
      <c r="B118" s="14">
        <f>ROW()-13</f>
        <v>105</v>
      </c>
      <c r="C118" s="25" t="s">
        <v>712</v>
      </c>
      <c r="D118" s="25" t="s">
        <v>713</v>
      </c>
      <c r="E118" s="16"/>
      <c r="F118" s="16" t="s">
        <v>183</v>
      </c>
      <c r="G118" s="16">
        <v>1</v>
      </c>
      <c r="H118" s="17" t="str">
        <f t="shared" si="24"/>
        <v>text</v>
      </c>
      <c r="I118" s="17">
        <f t="shared" si="25"/>
        <v>4</v>
      </c>
      <c r="J118" s="26"/>
      <c r="K118" s="27"/>
      <c r="L118" s="28"/>
      <c r="M118" s="29" t="s">
        <v>799</v>
      </c>
      <c r="P118" s="6"/>
      <c r="Q118" s="6"/>
      <c r="R118" s="6"/>
      <c r="S118" s="6" t="str">
        <f t="shared" si="8"/>
        <v>,can0020_uicc_han</v>
      </c>
      <c r="T118" s="6" t="str">
        <f t="shared" si="9"/>
        <v>TEXT</v>
      </c>
      <c r="U118" s="6" t="str">
        <f t="shared" si="10"/>
        <v/>
      </c>
      <c r="V118" s="6" t="str">
        <f t="shared" si="0"/>
        <v/>
      </c>
      <c r="W118" s="6" t="str">
        <f t="shared" si="1"/>
        <v>-- UICC病期分類（版）</v>
      </c>
      <c r="X118" s="6"/>
      <c r="AF118" s="42"/>
      <c r="AG118" s="42"/>
      <c r="AH118" s="42"/>
      <c r="AK118" s="22" t="str">
        <f t="shared" si="11"/>
        <v>,can0020_uicc_han</v>
      </c>
      <c r="AP118" s="22" t="str">
        <f t="shared" si="12"/>
        <v>,can0020_uicc_han</v>
      </c>
      <c r="AU118" s="22" t="str">
        <f t="shared" si="13"/>
        <v>,can0020_uicc_han</v>
      </c>
    </row>
    <row r="119" spans="1:47" s="22" customFormat="1" ht="30">
      <c r="A119" s="6"/>
      <c r="B119" s="14">
        <f>ROW()-13</f>
        <v>106</v>
      </c>
      <c r="C119" s="25" t="s">
        <v>714</v>
      </c>
      <c r="D119" s="25" t="s">
        <v>715</v>
      </c>
      <c r="E119" s="16"/>
      <c r="F119" s="16" t="s">
        <v>183</v>
      </c>
      <c r="G119" s="16">
        <v>2</v>
      </c>
      <c r="H119" s="17" t="str">
        <f t="shared" si="24"/>
        <v>text</v>
      </c>
      <c r="I119" s="17">
        <f t="shared" si="25"/>
        <v>7</v>
      </c>
      <c r="J119" s="26"/>
      <c r="K119" s="27"/>
      <c r="L119" s="28"/>
      <c r="M119" s="29"/>
      <c r="P119" s="6"/>
      <c r="Q119" s="6"/>
      <c r="R119" s="6"/>
      <c r="S119" s="6" t="str">
        <f t="shared" si="8"/>
        <v>,can0030_gan_stage</v>
      </c>
      <c r="T119" s="6" t="str">
        <f t="shared" si="9"/>
        <v>TEXT</v>
      </c>
      <c r="U119" s="6" t="str">
        <f t="shared" si="10"/>
        <v/>
      </c>
      <c r="V119" s="6" t="str">
        <f t="shared" si="0"/>
        <v/>
      </c>
      <c r="W119" s="6" t="str">
        <f t="shared" si="1"/>
        <v>-- 癌取扱い規約に基づくがんのStage分類</v>
      </c>
      <c r="X119" s="6"/>
      <c r="AF119" s="42"/>
      <c r="AG119" s="42"/>
      <c r="AH119" s="42"/>
      <c r="AK119" s="22" t="str">
        <f t="shared" si="11"/>
        <v>,can0030_gan_stage</v>
      </c>
      <c r="AP119" s="22" t="str">
        <f t="shared" si="12"/>
        <v>,can0030_gan_stage</v>
      </c>
      <c r="AU119" s="22" t="str">
        <f t="shared" si="13"/>
        <v>,can0030_gan_stage</v>
      </c>
    </row>
    <row r="120" spans="1:47" s="22" customFormat="1" ht="34.799999999999997">
      <c r="A120" s="6"/>
      <c r="B120" s="14">
        <f t="shared" si="5"/>
        <v>107</v>
      </c>
      <c r="C120" s="15" t="s">
        <v>716</v>
      </c>
      <c r="D120" s="15" t="s">
        <v>717</v>
      </c>
      <c r="E120" s="17"/>
      <c r="F120" s="16" t="s">
        <v>183</v>
      </c>
      <c r="G120" s="17">
        <v>1</v>
      </c>
      <c r="H120" s="17" t="str">
        <f t="shared" si="24"/>
        <v>text</v>
      </c>
      <c r="I120" s="17">
        <f t="shared" si="25"/>
        <v>4</v>
      </c>
      <c r="J120" s="18"/>
      <c r="K120" s="21"/>
      <c r="L120" s="19"/>
      <c r="M120" s="20" t="s">
        <v>800</v>
      </c>
      <c r="P120" s="6"/>
      <c r="Q120" s="6"/>
      <c r="R120" s="6"/>
      <c r="S120" s="6" t="str">
        <f t="shared" ref="S120:S144" si="31">IF(B120&lt;&gt;1,","&amp;D120,D120)</f>
        <v>,can0040_kagaku_ryoho_flag</v>
      </c>
      <c r="T120" s="6" t="str">
        <f t="shared" ref="T120:T144" si="32">UPPER(H120)</f>
        <v>TEXT</v>
      </c>
      <c r="U120" s="6" t="str">
        <f t="shared" ref="U120:U144" si="33">IF(K120&lt;&gt;"","default "&amp;IF(H120="text","'"&amp;K120&amp;"'",K120),"")</f>
        <v/>
      </c>
      <c r="V120" s="6" t="str">
        <f t="shared" ref="V120:V144" si="34">IF(L120="○","NOT NULL","")</f>
        <v/>
      </c>
      <c r="W120" s="6" t="str">
        <f t="shared" ref="W120:W144" si="35">"-- "&amp;C120</f>
        <v>-- 化学療法の有無</v>
      </c>
      <c r="X120" s="6"/>
      <c r="AF120" s="42"/>
      <c r="AG120" s="42"/>
      <c r="AH120" s="42"/>
      <c r="AK120" s="22" t="str">
        <f t="shared" si="11"/>
        <v>,can0040_kagaku_ryoho_flag</v>
      </c>
      <c r="AP120" s="22" t="str">
        <f t="shared" si="12"/>
        <v>,can0040_kagaku_ryoho_flag</v>
      </c>
      <c r="AU120" s="22" t="str">
        <f t="shared" si="13"/>
        <v>,can0040_kagaku_ryoho_flag</v>
      </c>
    </row>
    <row r="121" spans="1:47" s="22" customFormat="1" ht="69.599999999999994">
      <c r="A121" s="6"/>
      <c r="B121" s="14">
        <f t="shared" si="5"/>
        <v>108</v>
      </c>
      <c r="C121" s="15" t="s">
        <v>718</v>
      </c>
      <c r="D121" s="15" t="s">
        <v>719</v>
      </c>
      <c r="E121" s="17"/>
      <c r="F121" s="16" t="s">
        <v>183</v>
      </c>
      <c r="G121" s="17">
        <v>3</v>
      </c>
      <c r="H121" s="17" t="str">
        <f t="shared" si="24"/>
        <v>text</v>
      </c>
      <c r="I121" s="17">
        <f t="shared" si="25"/>
        <v>10</v>
      </c>
      <c r="J121" s="18"/>
      <c r="K121" s="21"/>
      <c r="L121" s="19"/>
      <c r="M121" s="20" t="s">
        <v>801</v>
      </c>
      <c r="P121" s="6"/>
      <c r="Q121" s="6"/>
      <c r="R121" s="6"/>
      <c r="S121" s="6" t="str">
        <f t="shared" si="31"/>
        <v>,jcs0010_nyuin_jcs</v>
      </c>
      <c r="T121" s="6" t="str">
        <f t="shared" si="32"/>
        <v>TEXT</v>
      </c>
      <c r="U121" s="6" t="str">
        <f t="shared" si="33"/>
        <v/>
      </c>
      <c r="V121" s="6" t="str">
        <f t="shared" si="34"/>
        <v/>
      </c>
      <c r="W121" s="6" t="str">
        <f t="shared" si="35"/>
        <v>-- 入院時意識障害がある場合のJCS</v>
      </c>
      <c r="X121" s="6"/>
      <c r="AF121" s="42"/>
      <c r="AG121" s="42"/>
      <c r="AH121" s="42"/>
      <c r="AK121" s="22" t="str">
        <f t="shared" si="11"/>
        <v>,jcs0010_nyuin_jcs</v>
      </c>
      <c r="AP121" s="22" t="str">
        <f t="shared" si="12"/>
        <v>,jcs0010_nyuin_jcs</v>
      </c>
      <c r="AU121" s="22" t="str">
        <f t="shared" si="13"/>
        <v>,jcs0010_nyuin_jcs</v>
      </c>
    </row>
    <row r="122" spans="1:47" s="22" customFormat="1" ht="34.799999999999997">
      <c r="A122" s="6"/>
      <c r="B122" s="14">
        <f t="shared" si="5"/>
        <v>109</v>
      </c>
      <c r="C122" s="25" t="s">
        <v>1969</v>
      </c>
      <c r="D122" s="25" t="s">
        <v>1970</v>
      </c>
      <c r="E122" s="16"/>
      <c r="F122" s="16" t="s">
        <v>1971</v>
      </c>
      <c r="G122" s="16">
        <v>3</v>
      </c>
      <c r="H122" s="17" t="str">
        <f t="shared" si="24"/>
        <v>text</v>
      </c>
      <c r="I122" s="17">
        <f t="shared" si="25"/>
        <v>10</v>
      </c>
      <c r="J122" s="26"/>
      <c r="K122" s="27"/>
      <c r="L122" s="28"/>
      <c r="M122" s="29" t="s">
        <v>1994</v>
      </c>
      <c r="P122" s="6"/>
      <c r="Q122" s="6"/>
      <c r="R122" s="6"/>
      <c r="S122" s="6" t="str">
        <f t="shared" si="31"/>
        <v>,jcs0010_emergency_jcs</v>
      </c>
      <c r="T122" s="6" t="str">
        <f t="shared" si="32"/>
        <v>TEXT</v>
      </c>
      <c r="U122" s="6" t="str">
        <f t="shared" si="33"/>
        <v/>
      </c>
      <c r="V122" s="6" t="str">
        <f t="shared" si="34"/>
        <v/>
      </c>
      <c r="W122" s="6" t="str">
        <f t="shared" si="35"/>
        <v>-- 救急受診時意識障害がある場合のJCS</v>
      </c>
      <c r="X122" s="6"/>
      <c r="AF122" s="42"/>
      <c r="AG122" s="42" t="s">
        <v>2005</v>
      </c>
      <c r="AH122" s="55" t="s">
        <v>2005</v>
      </c>
      <c r="AK122" s="22" t="str">
        <f t="shared" si="11"/>
        <v>,jcs0010_emergency_jcs</v>
      </c>
      <c r="AP122" s="22" t="str">
        <f t="shared" si="12"/>
        <v>,Null</v>
      </c>
      <c r="AU122" s="22" t="str">
        <f t="shared" si="13"/>
        <v>,Null</v>
      </c>
    </row>
    <row r="123" spans="1:47" s="22" customFormat="1" ht="34.799999999999997">
      <c r="A123" s="6"/>
      <c r="B123" s="14">
        <f t="shared" si="5"/>
        <v>110</v>
      </c>
      <c r="C123" s="15" t="s">
        <v>1972</v>
      </c>
      <c r="D123" s="15" t="s">
        <v>1973</v>
      </c>
      <c r="E123" s="17"/>
      <c r="F123" s="16" t="s">
        <v>1971</v>
      </c>
      <c r="G123" s="17">
        <v>3</v>
      </c>
      <c r="H123" s="17" t="str">
        <f t="shared" si="24"/>
        <v>text</v>
      </c>
      <c r="I123" s="17">
        <f t="shared" si="25"/>
        <v>10</v>
      </c>
      <c r="J123" s="18"/>
      <c r="K123" s="21"/>
      <c r="L123" s="19"/>
      <c r="M123" s="20" t="s">
        <v>1995</v>
      </c>
      <c r="P123" s="6"/>
      <c r="Q123" s="6"/>
      <c r="R123" s="6"/>
      <c r="S123" s="6" t="str">
        <f t="shared" si="31"/>
        <v>,jcs0010_nyusitsu_jcs</v>
      </c>
      <c r="T123" s="6" t="str">
        <f t="shared" si="32"/>
        <v>TEXT</v>
      </c>
      <c r="U123" s="6" t="str">
        <f t="shared" si="33"/>
        <v/>
      </c>
      <c r="V123" s="6" t="str">
        <f t="shared" si="34"/>
        <v/>
      </c>
      <c r="W123" s="6" t="str">
        <f t="shared" si="35"/>
        <v>-- 治療室又は病棟入室時意識障害がある場合のJCS</v>
      </c>
      <c r="X123" s="6"/>
      <c r="AF123" s="42"/>
      <c r="AG123" s="55" t="s">
        <v>2005</v>
      </c>
      <c r="AH123" s="55" t="s">
        <v>2005</v>
      </c>
      <c r="AK123" s="22" t="str">
        <f t="shared" si="11"/>
        <v>,jcs0010_nyusitsu_jcs</v>
      </c>
      <c r="AP123" s="22" t="str">
        <f t="shared" si="12"/>
        <v>,Null</v>
      </c>
      <c r="AU123" s="22" t="str">
        <f t="shared" si="13"/>
        <v>,Null</v>
      </c>
    </row>
    <row r="124" spans="1:47" s="22" customFormat="1" ht="69.599999999999994">
      <c r="A124" s="6"/>
      <c r="B124" s="14">
        <f>ROW()-13</f>
        <v>111</v>
      </c>
      <c r="C124" s="25" t="s">
        <v>720</v>
      </c>
      <c r="D124" s="25" t="s">
        <v>721</v>
      </c>
      <c r="E124" s="16"/>
      <c r="F124" s="16" t="s">
        <v>183</v>
      </c>
      <c r="G124" s="16">
        <v>3</v>
      </c>
      <c r="H124" s="17" t="str">
        <f t="shared" si="24"/>
        <v>text</v>
      </c>
      <c r="I124" s="17">
        <f t="shared" si="25"/>
        <v>10</v>
      </c>
      <c r="J124" s="26"/>
      <c r="K124" s="27"/>
      <c r="L124" s="28"/>
      <c r="M124" s="29" t="s">
        <v>801</v>
      </c>
      <c r="P124" s="6"/>
      <c r="Q124" s="6"/>
      <c r="R124" s="6"/>
      <c r="S124" s="6" t="str">
        <f t="shared" si="31"/>
        <v>,jcs0020_taiin_jcs</v>
      </c>
      <c r="T124" s="6" t="str">
        <f t="shared" si="32"/>
        <v>TEXT</v>
      </c>
      <c r="U124" s="6" t="str">
        <f t="shared" si="33"/>
        <v/>
      </c>
      <c r="V124" s="6" t="str">
        <f t="shared" si="34"/>
        <v/>
      </c>
      <c r="W124" s="6" t="str">
        <f t="shared" si="35"/>
        <v>-- 退院時意識障害がある場合のJCS</v>
      </c>
      <c r="X124" s="6"/>
      <c r="AF124" s="42"/>
      <c r="AG124" s="42"/>
      <c r="AH124" s="42"/>
      <c r="AK124" s="22" t="str">
        <f t="shared" si="11"/>
        <v>,jcs0020_taiin_jcs</v>
      </c>
      <c r="AP124" s="22" t="str">
        <f t="shared" si="12"/>
        <v>,jcs0020_taiin_jcs</v>
      </c>
      <c r="AU124" s="22" t="str">
        <f t="shared" si="13"/>
        <v>,jcs0020_taiin_jcs</v>
      </c>
    </row>
    <row r="125" spans="1:47" s="22" customFormat="1" ht="30">
      <c r="A125" s="6"/>
      <c r="B125" s="14">
        <f t="shared" si="5"/>
        <v>112</v>
      </c>
      <c r="C125" s="15" t="s">
        <v>722</v>
      </c>
      <c r="D125" s="15" t="s">
        <v>723</v>
      </c>
      <c r="E125" s="17"/>
      <c r="F125" s="16" t="s">
        <v>183</v>
      </c>
      <c r="G125" s="17">
        <v>1</v>
      </c>
      <c r="H125" s="17" t="str">
        <f t="shared" si="24"/>
        <v>text</v>
      </c>
      <c r="I125" s="17">
        <f t="shared" si="25"/>
        <v>4</v>
      </c>
      <c r="J125" s="18"/>
      <c r="K125" s="21"/>
      <c r="L125" s="19"/>
      <c r="M125" s="20"/>
      <c r="P125" s="6"/>
      <c r="Q125" s="6"/>
      <c r="R125" s="6"/>
      <c r="S125" s="6" t="str">
        <f t="shared" si="31"/>
        <v>,m010010_before_rankin_scale</v>
      </c>
      <c r="T125" s="6" t="str">
        <f t="shared" si="32"/>
        <v>TEXT</v>
      </c>
      <c r="U125" s="6" t="str">
        <f t="shared" si="33"/>
        <v/>
      </c>
      <c r="V125" s="6" t="str">
        <f t="shared" si="34"/>
        <v/>
      </c>
      <c r="W125" s="6" t="str">
        <f t="shared" si="35"/>
        <v>-- 発症前RankinScale</v>
      </c>
      <c r="X125" s="6"/>
      <c r="AF125" s="42"/>
      <c r="AG125" s="42"/>
      <c r="AH125" s="42"/>
      <c r="AK125" s="22" t="str">
        <f t="shared" si="11"/>
        <v>,m010010_before_rankin_scale</v>
      </c>
      <c r="AP125" s="22" t="str">
        <f t="shared" si="12"/>
        <v>,m010010_before_rankin_scale</v>
      </c>
      <c r="AU125" s="22" t="str">
        <f t="shared" si="13"/>
        <v>,m010010_before_rankin_scale</v>
      </c>
    </row>
    <row r="126" spans="1:47" s="22" customFormat="1">
      <c r="A126" s="6"/>
      <c r="B126" s="14">
        <f t="shared" si="5"/>
        <v>113</v>
      </c>
      <c r="C126" s="25" t="s">
        <v>724</v>
      </c>
      <c r="D126" s="25" t="s">
        <v>725</v>
      </c>
      <c r="E126" s="16"/>
      <c r="F126" s="16" t="s">
        <v>183</v>
      </c>
      <c r="G126" s="16">
        <v>1</v>
      </c>
      <c r="H126" s="17" t="str">
        <f t="shared" si="24"/>
        <v>text</v>
      </c>
      <c r="I126" s="17">
        <f t="shared" si="25"/>
        <v>4</v>
      </c>
      <c r="J126" s="26"/>
      <c r="K126" s="27"/>
      <c r="L126" s="28"/>
      <c r="M126" s="29"/>
      <c r="P126" s="6"/>
      <c r="Q126" s="6"/>
      <c r="R126" s="6"/>
      <c r="S126" s="6" t="str">
        <f t="shared" si="31"/>
        <v>,m010010_stroke</v>
      </c>
      <c r="T126" s="6" t="str">
        <f t="shared" si="32"/>
        <v>TEXT</v>
      </c>
      <c r="U126" s="6" t="str">
        <f t="shared" si="33"/>
        <v/>
      </c>
      <c r="V126" s="6" t="str">
        <f t="shared" si="34"/>
        <v/>
      </c>
      <c r="W126" s="6" t="str">
        <f t="shared" si="35"/>
        <v>-- 脳卒中の発症時期</v>
      </c>
      <c r="X126" s="6"/>
      <c r="AF126" s="42"/>
      <c r="AG126" s="42"/>
      <c r="AH126" s="42"/>
      <c r="AK126" s="22" t="str">
        <f t="shared" si="11"/>
        <v>,m010010_stroke</v>
      </c>
      <c r="AP126" s="22" t="str">
        <f t="shared" si="12"/>
        <v>,m010010_stroke</v>
      </c>
      <c r="AU126" s="22" t="str">
        <f t="shared" si="13"/>
        <v>,m010010_stroke</v>
      </c>
    </row>
    <row r="127" spans="1:47" s="22" customFormat="1" ht="30">
      <c r="A127" s="6"/>
      <c r="B127" s="14">
        <f t="shared" si="5"/>
        <v>114</v>
      </c>
      <c r="C127" s="15" t="s">
        <v>726</v>
      </c>
      <c r="D127" s="15" t="s">
        <v>727</v>
      </c>
      <c r="E127" s="17"/>
      <c r="F127" s="16" t="s">
        <v>183</v>
      </c>
      <c r="G127" s="17">
        <v>1</v>
      </c>
      <c r="H127" s="17" t="str">
        <f t="shared" si="24"/>
        <v>text</v>
      </c>
      <c r="I127" s="17">
        <f t="shared" si="25"/>
        <v>4</v>
      </c>
      <c r="J127" s="18"/>
      <c r="K127" s="21"/>
      <c r="L127" s="19"/>
      <c r="M127" s="20"/>
      <c r="P127" s="6"/>
      <c r="Q127" s="6"/>
      <c r="R127" s="6"/>
      <c r="S127" s="6" t="str">
        <f t="shared" si="31"/>
        <v>,m010020_taiin_modified_rankin</v>
      </c>
      <c r="T127" s="6" t="str">
        <f t="shared" si="32"/>
        <v>TEXT</v>
      </c>
      <c r="U127" s="6" t="str">
        <f t="shared" si="33"/>
        <v/>
      </c>
      <c r="V127" s="6" t="str">
        <f t="shared" si="34"/>
        <v/>
      </c>
      <c r="W127" s="6" t="str">
        <f t="shared" si="35"/>
        <v>-- 退院時modifiedRankin</v>
      </c>
      <c r="X127" s="6"/>
      <c r="AF127" s="42"/>
      <c r="AG127" s="42"/>
      <c r="AH127" s="42"/>
      <c r="AK127" s="22" t="str">
        <f t="shared" si="11"/>
        <v>,m010020_taiin_modified_rankin</v>
      </c>
      <c r="AP127" s="22" t="str">
        <f t="shared" si="12"/>
        <v>,m010020_taiin_modified_rankin</v>
      </c>
      <c r="AU127" s="22" t="str">
        <f t="shared" si="13"/>
        <v>,m010020_taiin_modified_rankin</v>
      </c>
    </row>
    <row r="128" spans="1:47" s="22" customFormat="1" ht="30">
      <c r="A128" s="6"/>
      <c r="B128" s="14">
        <f>ROW()-13</f>
        <v>115</v>
      </c>
      <c r="C128" s="25" t="s">
        <v>728</v>
      </c>
      <c r="D128" s="25" t="s">
        <v>729</v>
      </c>
      <c r="E128" s="16"/>
      <c r="F128" s="16" t="s">
        <v>183</v>
      </c>
      <c r="G128" s="16">
        <v>1</v>
      </c>
      <c r="H128" s="17" t="str">
        <f t="shared" si="24"/>
        <v>text</v>
      </c>
      <c r="I128" s="17">
        <f t="shared" si="25"/>
        <v>4</v>
      </c>
      <c r="J128" s="26"/>
      <c r="K128" s="27"/>
      <c r="L128" s="28"/>
      <c r="M128" s="29" t="s">
        <v>802</v>
      </c>
      <c r="P128" s="6"/>
      <c r="Q128" s="6"/>
      <c r="R128" s="6"/>
      <c r="S128" s="6" t="str">
        <f t="shared" si="31"/>
        <v>,m010030_temozolomide_flag</v>
      </c>
      <c r="T128" s="6" t="str">
        <f t="shared" si="32"/>
        <v>TEXT</v>
      </c>
      <c r="U128" s="6" t="str">
        <f t="shared" si="33"/>
        <v/>
      </c>
      <c r="V128" s="6" t="str">
        <f t="shared" si="34"/>
        <v/>
      </c>
      <c r="W128" s="6" t="str">
        <f t="shared" si="35"/>
        <v>-- テモゾロミド（初回治療）の有無</v>
      </c>
      <c r="X128" s="6"/>
      <c r="AF128" s="42"/>
      <c r="AG128" s="42"/>
      <c r="AH128" s="42"/>
      <c r="AK128" s="22" t="str">
        <f t="shared" si="11"/>
        <v>,m010030_temozolomide_flag</v>
      </c>
      <c r="AP128" s="22" t="str">
        <f t="shared" si="12"/>
        <v>,m010030_temozolomide_flag</v>
      </c>
      <c r="AU128" s="22" t="str">
        <f t="shared" si="13"/>
        <v>,m010030_temozolomide_flag</v>
      </c>
    </row>
    <row r="129" spans="1:47" s="22" customFormat="1">
      <c r="A129" s="6"/>
      <c r="B129" s="14">
        <f t="shared" si="5"/>
        <v>116</v>
      </c>
      <c r="C129" s="15" t="s">
        <v>730</v>
      </c>
      <c r="D129" s="15" t="s">
        <v>731</v>
      </c>
      <c r="E129" s="17"/>
      <c r="F129" s="16" t="s">
        <v>183</v>
      </c>
      <c r="G129" s="17">
        <v>1</v>
      </c>
      <c r="H129" s="17" t="str">
        <f t="shared" si="24"/>
        <v>text</v>
      </c>
      <c r="I129" s="17">
        <f t="shared" si="25"/>
        <v>4</v>
      </c>
      <c r="J129" s="18"/>
      <c r="K129" s="21"/>
      <c r="L129" s="19"/>
      <c r="M129" s="20"/>
      <c r="P129" s="6"/>
      <c r="Q129" s="6"/>
      <c r="R129" s="6"/>
      <c r="S129" s="6" t="str">
        <f t="shared" si="31"/>
        <v>,m040010_hugh_jones</v>
      </c>
      <c r="T129" s="6" t="str">
        <f t="shared" si="32"/>
        <v>TEXT</v>
      </c>
      <c r="U129" s="6" t="str">
        <f t="shared" si="33"/>
        <v/>
      </c>
      <c r="V129" s="6" t="str">
        <f t="shared" si="34"/>
        <v/>
      </c>
      <c r="W129" s="6" t="str">
        <f t="shared" si="35"/>
        <v>-- Hugh-Jones分類</v>
      </c>
      <c r="X129" s="6"/>
      <c r="AF129" s="42"/>
      <c r="AG129" s="42"/>
      <c r="AH129" s="42"/>
      <c r="AK129" s="22" t="str">
        <f t="shared" si="11"/>
        <v>,m040010_hugh_jones</v>
      </c>
      <c r="AP129" s="22" t="str">
        <f t="shared" si="12"/>
        <v>,m040010_hugh_jones</v>
      </c>
      <c r="AU129" s="22" t="str">
        <f t="shared" si="13"/>
        <v>,m040010_hugh_jones</v>
      </c>
    </row>
    <row r="130" spans="1:47" s="22" customFormat="1" ht="30">
      <c r="A130" s="6"/>
      <c r="B130" s="14">
        <f>ROW()-13</f>
        <v>117</v>
      </c>
      <c r="C130" s="25" t="s">
        <v>732</v>
      </c>
      <c r="D130" s="25" t="s">
        <v>733</v>
      </c>
      <c r="E130" s="16"/>
      <c r="F130" s="16" t="s">
        <v>183</v>
      </c>
      <c r="G130" s="16">
        <v>7</v>
      </c>
      <c r="H130" s="17" t="str">
        <f t="shared" si="24"/>
        <v>text</v>
      </c>
      <c r="I130" s="17">
        <f t="shared" si="25"/>
        <v>22</v>
      </c>
      <c r="J130" s="26"/>
      <c r="K130" s="27"/>
      <c r="L130" s="28"/>
      <c r="M130" s="29"/>
      <c r="P130" s="6"/>
      <c r="Q130" s="6"/>
      <c r="R130" s="6"/>
      <c r="S130" s="6" t="str">
        <f t="shared" si="31"/>
        <v>,m040020_haien_jushodo</v>
      </c>
      <c r="T130" s="6" t="str">
        <f t="shared" si="32"/>
        <v>TEXT</v>
      </c>
      <c r="U130" s="6" t="str">
        <f t="shared" si="33"/>
        <v/>
      </c>
      <c r="V130" s="6" t="str">
        <f t="shared" si="34"/>
        <v/>
      </c>
      <c r="W130" s="6" t="str">
        <f t="shared" si="35"/>
        <v>-- 肺炎の重症度分類</v>
      </c>
      <c r="X130" s="6"/>
      <c r="AF130" s="42"/>
      <c r="AG130" s="42"/>
      <c r="AH130" s="42"/>
      <c r="AK130" s="22" t="str">
        <f t="shared" si="11"/>
        <v>,m040020_haien_jushodo</v>
      </c>
      <c r="AP130" s="22" t="str">
        <f t="shared" si="12"/>
        <v>,m040020_haien_jushodo</v>
      </c>
      <c r="AU130" s="22" t="str">
        <f t="shared" si="13"/>
        <v>,m040020_haien_jushodo</v>
      </c>
    </row>
    <row r="131" spans="1:47" s="22" customFormat="1" ht="30">
      <c r="A131" s="6"/>
      <c r="B131" s="14">
        <f>ROW()-13</f>
        <v>118</v>
      </c>
      <c r="C131" s="25" t="s">
        <v>734</v>
      </c>
      <c r="D131" s="25" t="s">
        <v>735</v>
      </c>
      <c r="E131" s="16"/>
      <c r="F131" s="16" t="s">
        <v>183</v>
      </c>
      <c r="G131" s="16">
        <v>1</v>
      </c>
      <c r="H131" s="17" t="str">
        <f t="shared" ref="H131:H143" si="36">IF(F131="フラグ","boolean",IF(F131="文字列","text",IF(F131="整数","integer",IF(F131="実数","numeric",""))))</f>
        <v>text</v>
      </c>
      <c r="I131" s="17">
        <f t="shared" ref="I131:I143" si="37">IF(H131="boolean",1,IF(H131="text",IF(G131&lt;=126,1+(G131*3),4+(G131*3)),IF(H131="integer",4,IF(H131="numeric",3+CEILING(G131/4*2,2),0))))</f>
        <v>4</v>
      </c>
      <c r="J131" s="26"/>
      <c r="K131" s="27"/>
      <c r="L131" s="28"/>
      <c r="M131" s="29" t="s">
        <v>802</v>
      </c>
      <c r="P131" s="6"/>
      <c r="Q131" s="6"/>
      <c r="R131" s="6"/>
      <c r="S131" s="6" t="str">
        <f t="shared" ref="S131:S143" si="38">IF(B131&lt;&gt;1,","&amp;D131,D131)</f>
        <v>,m040020_kanren_haien_flag</v>
      </c>
      <c r="T131" s="6" t="str">
        <f t="shared" ref="T131:T143" si="39">UPPER(H131)</f>
        <v>TEXT</v>
      </c>
      <c r="U131" s="6" t="str">
        <f t="shared" ref="U131:U143" si="40">IF(K131&lt;&gt;"","default "&amp;IF(H131="text","'"&amp;K131&amp;"'",K131),"")</f>
        <v/>
      </c>
      <c r="V131" s="6" t="str">
        <f t="shared" ref="V131:V143" si="41">IF(L131="○","NOT NULL","")</f>
        <v/>
      </c>
      <c r="W131" s="6" t="str">
        <f t="shared" ref="W131:W143" si="42">"-- "&amp;C131</f>
        <v>-- 医療介護関連肺炎に該当の有無</v>
      </c>
      <c r="X131" s="6"/>
      <c r="AF131" s="54"/>
      <c r="AG131" s="54"/>
      <c r="AH131" s="54"/>
      <c r="AK131" s="22" t="str">
        <f t="shared" si="11"/>
        <v>,m040020_kanren_haien_flag</v>
      </c>
      <c r="AP131" s="22" t="str">
        <f t="shared" si="12"/>
        <v>,m040020_kanren_haien_flag</v>
      </c>
      <c r="AU131" s="22" t="str">
        <f t="shared" si="13"/>
        <v>,m040020_kanren_haien_flag</v>
      </c>
    </row>
    <row r="132" spans="1:47" s="22" customFormat="1">
      <c r="A132" s="6"/>
      <c r="B132" s="14">
        <f t="shared" si="5"/>
        <v>119</v>
      </c>
      <c r="C132" s="15" t="s">
        <v>1974</v>
      </c>
      <c r="D132" s="15" t="s">
        <v>1975</v>
      </c>
      <c r="E132" s="17"/>
      <c r="F132" s="16" t="s">
        <v>183</v>
      </c>
      <c r="G132" s="17">
        <v>3</v>
      </c>
      <c r="H132" s="17" t="str">
        <f t="shared" si="36"/>
        <v>text</v>
      </c>
      <c r="I132" s="17">
        <f t="shared" si="37"/>
        <v>10</v>
      </c>
      <c r="J132" s="18"/>
      <c r="K132" s="21"/>
      <c r="L132" s="19"/>
      <c r="M132" s="20" t="s">
        <v>1996</v>
      </c>
      <c r="P132" s="6"/>
      <c r="Q132" s="6"/>
      <c r="R132" s="6"/>
      <c r="S132" s="6" t="str">
        <f t="shared" si="38"/>
        <v>,m040030_emergency_pf</v>
      </c>
      <c r="T132" s="6" t="str">
        <f t="shared" si="39"/>
        <v>TEXT</v>
      </c>
      <c r="U132" s="6" t="str">
        <f t="shared" si="40"/>
        <v/>
      </c>
      <c r="V132" s="6" t="str">
        <f t="shared" si="41"/>
        <v/>
      </c>
      <c r="W132" s="6" t="str">
        <f t="shared" si="42"/>
        <v>-- 救急受診時のP/F比</v>
      </c>
      <c r="X132" s="6"/>
      <c r="AF132" s="54"/>
      <c r="AG132" s="54" t="s">
        <v>2005</v>
      </c>
      <c r="AH132" s="55" t="s">
        <v>2005</v>
      </c>
      <c r="AK132" s="22" t="str">
        <f t="shared" si="11"/>
        <v>,m040030_emergency_pf</v>
      </c>
      <c r="AP132" s="22" t="str">
        <f t="shared" si="12"/>
        <v>,Null</v>
      </c>
      <c r="AU132" s="22" t="str">
        <f t="shared" si="13"/>
        <v>,Null</v>
      </c>
    </row>
    <row r="133" spans="1:47" s="22" customFormat="1" ht="30">
      <c r="A133" s="6"/>
      <c r="B133" s="14">
        <f t="shared" si="5"/>
        <v>120</v>
      </c>
      <c r="C133" s="15" t="s">
        <v>1976</v>
      </c>
      <c r="D133" s="15" t="s">
        <v>1977</v>
      </c>
      <c r="E133" s="17"/>
      <c r="F133" s="16" t="s">
        <v>183</v>
      </c>
      <c r="G133" s="17">
        <v>1</v>
      </c>
      <c r="H133" s="17" t="str">
        <f t="shared" si="36"/>
        <v>text</v>
      </c>
      <c r="I133" s="17">
        <f t="shared" si="37"/>
        <v>4</v>
      </c>
      <c r="J133" s="18"/>
      <c r="K133" s="21"/>
      <c r="L133" s="19"/>
      <c r="M133" s="20" t="s">
        <v>1997</v>
      </c>
      <c r="P133" s="6"/>
      <c r="Q133" s="6"/>
      <c r="R133" s="6"/>
      <c r="S133" s="6" t="str">
        <f t="shared" si="38"/>
        <v>,m040030_emergency_kokyu</v>
      </c>
      <c r="T133" s="6" t="str">
        <f t="shared" si="39"/>
        <v>TEXT</v>
      </c>
      <c r="U133" s="6" t="str">
        <f t="shared" si="40"/>
        <v/>
      </c>
      <c r="V133" s="6" t="str">
        <f t="shared" si="41"/>
        <v/>
      </c>
      <c r="W133" s="6" t="str">
        <f t="shared" si="42"/>
        <v>-- 救急受診時の呼吸補助</v>
      </c>
      <c r="X133" s="6"/>
      <c r="AF133" s="54"/>
      <c r="AG133" s="55" t="s">
        <v>2005</v>
      </c>
      <c r="AH133" s="55" t="s">
        <v>2005</v>
      </c>
      <c r="AK133" s="22" t="str">
        <f t="shared" si="11"/>
        <v>,m040030_emergency_kokyu</v>
      </c>
      <c r="AP133" s="22" t="str">
        <f t="shared" si="12"/>
        <v>,Null</v>
      </c>
      <c r="AU133" s="22" t="str">
        <f t="shared" si="13"/>
        <v>,Null</v>
      </c>
    </row>
    <row r="134" spans="1:47" s="22" customFormat="1">
      <c r="A134" s="6"/>
      <c r="B134" s="14">
        <f t="shared" si="5"/>
        <v>121</v>
      </c>
      <c r="C134" s="25" t="s">
        <v>1978</v>
      </c>
      <c r="D134" s="25" t="s">
        <v>1979</v>
      </c>
      <c r="E134" s="16"/>
      <c r="F134" s="16" t="s">
        <v>183</v>
      </c>
      <c r="G134" s="16">
        <v>3</v>
      </c>
      <c r="H134" s="17" t="str">
        <f t="shared" si="36"/>
        <v>text</v>
      </c>
      <c r="I134" s="17">
        <f t="shared" si="37"/>
        <v>10</v>
      </c>
      <c r="J134" s="26"/>
      <c r="K134" s="27"/>
      <c r="L134" s="28"/>
      <c r="M134" s="29" t="s">
        <v>1996</v>
      </c>
      <c r="P134" s="6"/>
      <c r="Q134" s="6"/>
      <c r="R134" s="6"/>
      <c r="S134" s="6" t="str">
        <f t="shared" si="38"/>
        <v>,m040030_nyusitsu_pf</v>
      </c>
      <c r="T134" s="6" t="str">
        <f t="shared" si="39"/>
        <v>TEXT</v>
      </c>
      <c r="U134" s="6" t="str">
        <f t="shared" si="40"/>
        <v/>
      </c>
      <c r="V134" s="6" t="str">
        <f t="shared" si="41"/>
        <v/>
      </c>
      <c r="W134" s="6" t="str">
        <f t="shared" si="42"/>
        <v>-- 治療室又は病棟入室時のP/F比</v>
      </c>
      <c r="X134" s="6"/>
      <c r="AF134" s="54"/>
      <c r="AG134" s="55" t="s">
        <v>2005</v>
      </c>
      <c r="AH134" s="55" t="s">
        <v>2005</v>
      </c>
      <c r="AK134" s="22" t="str">
        <f t="shared" si="11"/>
        <v>,m040030_nyusitsu_pf</v>
      </c>
      <c r="AP134" s="22" t="str">
        <f t="shared" si="12"/>
        <v>,Null</v>
      </c>
      <c r="AU134" s="22" t="str">
        <f t="shared" si="13"/>
        <v>,Null</v>
      </c>
    </row>
    <row r="135" spans="1:47" s="22" customFormat="1" ht="30">
      <c r="A135" s="6"/>
      <c r="B135" s="14">
        <f t="shared" si="5"/>
        <v>122</v>
      </c>
      <c r="C135" s="15" t="s">
        <v>1980</v>
      </c>
      <c r="D135" s="15" t="s">
        <v>1981</v>
      </c>
      <c r="E135" s="17"/>
      <c r="F135" s="16" t="s">
        <v>183</v>
      </c>
      <c r="G135" s="17">
        <v>1</v>
      </c>
      <c r="H135" s="17" t="str">
        <f t="shared" si="36"/>
        <v>text</v>
      </c>
      <c r="I135" s="17">
        <f t="shared" si="37"/>
        <v>4</v>
      </c>
      <c r="J135" s="18"/>
      <c r="K135" s="21"/>
      <c r="L135" s="19"/>
      <c r="M135" s="20" t="s">
        <v>1997</v>
      </c>
      <c r="P135" s="6"/>
      <c r="Q135" s="6"/>
      <c r="R135" s="6"/>
      <c r="S135" s="6" t="str">
        <f t="shared" si="38"/>
        <v>,m040030_nyusitsu_kokyu</v>
      </c>
      <c r="T135" s="6" t="str">
        <f t="shared" si="39"/>
        <v>TEXT</v>
      </c>
      <c r="U135" s="6" t="str">
        <f t="shared" si="40"/>
        <v/>
      </c>
      <c r="V135" s="6" t="str">
        <f t="shared" si="41"/>
        <v/>
      </c>
      <c r="W135" s="6" t="str">
        <f t="shared" si="42"/>
        <v>-- 治療室又は病棟入室時の呼吸補助</v>
      </c>
      <c r="X135" s="6"/>
      <c r="AF135" s="54"/>
      <c r="AG135" s="55" t="s">
        <v>2005</v>
      </c>
      <c r="AH135" s="55" t="s">
        <v>2005</v>
      </c>
      <c r="AK135" s="22" t="str">
        <f t="shared" si="11"/>
        <v>,m040030_nyusitsu_kokyu</v>
      </c>
      <c r="AP135" s="22" t="str">
        <f t="shared" si="12"/>
        <v>,Null</v>
      </c>
      <c r="AU135" s="22" t="str">
        <f t="shared" si="13"/>
        <v>,Null</v>
      </c>
    </row>
    <row r="136" spans="1:47" s="22" customFormat="1" ht="87">
      <c r="A136" s="6"/>
      <c r="B136" s="14">
        <f>ROW()-13</f>
        <v>123</v>
      </c>
      <c r="C136" s="25" t="s">
        <v>736</v>
      </c>
      <c r="D136" s="25" t="s">
        <v>737</v>
      </c>
      <c r="E136" s="16"/>
      <c r="F136" s="16" t="s">
        <v>183</v>
      </c>
      <c r="G136" s="16">
        <v>1</v>
      </c>
      <c r="H136" s="17" t="str">
        <f t="shared" si="36"/>
        <v>text</v>
      </c>
      <c r="I136" s="17">
        <f t="shared" si="37"/>
        <v>4</v>
      </c>
      <c r="J136" s="26"/>
      <c r="K136" s="27"/>
      <c r="L136" s="28"/>
      <c r="M136" s="29" t="s">
        <v>1998</v>
      </c>
      <c r="P136" s="6"/>
      <c r="Q136" s="6"/>
      <c r="R136" s="6"/>
      <c r="S136" s="6" t="str">
        <f t="shared" si="38"/>
        <v>,m050010_nyha</v>
      </c>
      <c r="T136" s="6" t="str">
        <f t="shared" si="39"/>
        <v>TEXT</v>
      </c>
      <c r="U136" s="6" t="str">
        <f t="shared" si="40"/>
        <v/>
      </c>
      <c r="V136" s="6" t="str">
        <f t="shared" si="41"/>
        <v/>
      </c>
      <c r="W136" s="6" t="str">
        <f t="shared" si="42"/>
        <v>-- NYHA心機能分類</v>
      </c>
      <c r="X136" s="6"/>
      <c r="AF136" s="54"/>
      <c r="AG136" s="54"/>
      <c r="AH136" s="54"/>
      <c r="AK136" s="22" t="str">
        <f t="shared" si="11"/>
        <v>,m050010_nyha</v>
      </c>
      <c r="AP136" s="22" t="str">
        <f t="shared" si="12"/>
        <v>,m050010_nyha</v>
      </c>
      <c r="AU136" s="22" t="str">
        <f t="shared" si="13"/>
        <v>,m050010_nyha</v>
      </c>
    </row>
    <row r="137" spans="1:47" s="22" customFormat="1" ht="87">
      <c r="A137" s="6"/>
      <c r="B137" s="14">
        <f t="shared" si="5"/>
        <v>124</v>
      </c>
      <c r="C137" s="15" t="s">
        <v>1982</v>
      </c>
      <c r="D137" s="15" t="s">
        <v>1983</v>
      </c>
      <c r="E137" s="17"/>
      <c r="F137" s="16" t="s">
        <v>183</v>
      </c>
      <c r="G137" s="17">
        <v>1</v>
      </c>
      <c r="H137" s="17" t="str">
        <f t="shared" si="36"/>
        <v>text</v>
      </c>
      <c r="I137" s="17">
        <f t="shared" si="37"/>
        <v>4</v>
      </c>
      <c r="J137" s="18"/>
      <c r="K137" s="21"/>
      <c r="L137" s="19"/>
      <c r="M137" s="20" t="s">
        <v>1999</v>
      </c>
      <c r="P137" s="6"/>
      <c r="Q137" s="6"/>
      <c r="R137" s="6"/>
      <c r="S137" s="6" t="str">
        <f t="shared" si="38"/>
        <v>,m050010_emergency_nyha</v>
      </c>
      <c r="T137" s="6" t="str">
        <f t="shared" si="39"/>
        <v>TEXT</v>
      </c>
      <c r="U137" s="6" t="str">
        <f t="shared" si="40"/>
        <v/>
      </c>
      <c r="V137" s="6" t="str">
        <f t="shared" si="41"/>
        <v/>
      </c>
      <c r="W137" s="6" t="str">
        <f t="shared" si="42"/>
        <v>-- 救急受診時のNYHA心機能分類</v>
      </c>
      <c r="X137" s="6"/>
      <c r="AF137" s="54"/>
      <c r="AG137" s="54" t="s">
        <v>2005</v>
      </c>
      <c r="AH137" s="55" t="s">
        <v>2005</v>
      </c>
      <c r="AK137" s="22" t="str">
        <f t="shared" si="11"/>
        <v>,m050010_emergency_nyha</v>
      </c>
      <c r="AP137" s="22" t="str">
        <f t="shared" si="12"/>
        <v>,Null</v>
      </c>
      <c r="AU137" s="22" t="str">
        <f t="shared" si="13"/>
        <v>,Null</v>
      </c>
    </row>
    <row r="138" spans="1:47" s="22" customFormat="1" ht="87">
      <c r="A138" s="6"/>
      <c r="B138" s="14">
        <f t="shared" si="5"/>
        <v>125</v>
      </c>
      <c r="C138" s="25" t="s">
        <v>1984</v>
      </c>
      <c r="D138" s="25" t="s">
        <v>1985</v>
      </c>
      <c r="E138" s="16"/>
      <c r="F138" s="16" t="s">
        <v>183</v>
      </c>
      <c r="G138" s="16">
        <v>1</v>
      </c>
      <c r="H138" s="17" t="str">
        <f t="shared" si="36"/>
        <v>text</v>
      </c>
      <c r="I138" s="17">
        <f t="shared" si="37"/>
        <v>4</v>
      </c>
      <c r="J138" s="26"/>
      <c r="K138" s="27"/>
      <c r="L138" s="28"/>
      <c r="M138" s="29" t="s">
        <v>2000</v>
      </c>
      <c r="P138" s="6"/>
      <c r="Q138" s="6"/>
      <c r="R138" s="6"/>
      <c r="S138" s="6" t="str">
        <f t="shared" si="38"/>
        <v>,m050010_nyusitsu_nyha</v>
      </c>
      <c r="T138" s="6" t="str">
        <f t="shared" si="39"/>
        <v>TEXT</v>
      </c>
      <c r="U138" s="6" t="str">
        <f t="shared" si="40"/>
        <v/>
      </c>
      <c r="V138" s="6" t="str">
        <f t="shared" si="41"/>
        <v/>
      </c>
      <c r="W138" s="6" t="str">
        <f t="shared" si="42"/>
        <v>-- 治療室又は病棟入室時のNYHA 心機能分類</v>
      </c>
      <c r="X138" s="6"/>
      <c r="AF138" s="54"/>
      <c r="AG138" s="55" t="s">
        <v>2005</v>
      </c>
      <c r="AH138" s="55" t="s">
        <v>2005</v>
      </c>
      <c r="AK138" s="22" t="str">
        <f t="shared" si="11"/>
        <v>,m050010_nyusitsu_nyha</v>
      </c>
      <c r="AP138" s="22" t="str">
        <f t="shared" si="12"/>
        <v>,Null</v>
      </c>
      <c r="AU138" s="22" t="str">
        <f t="shared" si="13"/>
        <v>,Null</v>
      </c>
    </row>
    <row r="139" spans="1:47" s="22" customFormat="1">
      <c r="A139" s="6"/>
      <c r="B139" s="14">
        <f t="shared" si="5"/>
        <v>126</v>
      </c>
      <c r="C139" s="15" t="s">
        <v>738</v>
      </c>
      <c r="D139" s="15" t="s">
        <v>739</v>
      </c>
      <c r="E139" s="17"/>
      <c r="F139" s="16" t="s">
        <v>183</v>
      </c>
      <c r="G139" s="17">
        <v>1</v>
      </c>
      <c r="H139" s="17" t="str">
        <f t="shared" si="36"/>
        <v>text</v>
      </c>
      <c r="I139" s="17">
        <f t="shared" si="37"/>
        <v>4</v>
      </c>
      <c r="J139" s="18"/>
      <c r="K139" s="21"/>
      <c r="L139" s="19"/>
      <c r="M139" s="20"/>
      <c r="P139" s="6"/>
      <c r="Q139" s="6"/>
      <c r="R139" s="6"/>
      <c r="S139" s="6" t="str">
        <f t="shared" si="38"/>
        <v>,m050020_ccs</v>
      </c>
      <c r="T139" s="6" t="str">
        <f t="shared" si="39"/>
        <v>TEXT</v>
      </c>
      <c r="U139" s="6" t="str">
        <f t="shared" si="40"/>
        <v/>
      </c>
      <c r="V139" s="6" t="str">
        <f t="shared" si="41"/>
        <v/>
      </c>
      <c r="W139" s="6" t="str">
        <f t="shared" si="42"/>
        <v>-- CCS分類</v>
      </c>
      <c r="X139" s="6"/>
      <c r="AF139" s="54"/>
      <c r="AG139" s="54"/>
      <c r="AH139" s="54"/>
      <c r="AK139" s="22" t="str">
        <f t="shared" si="11"/>
        <v>,m050020_ccs</v>
      </c>
      <c r="AP139" s="22" t="str">
        <f t="shared" si="12"/>
        <v>,m050020_ccs</v>
      </c>
      <c r="AU139" s="22" t="str">
        <f t="shared" si="13"/>
        <v>,m050020_ccs</v>
      </c>
    </row>
    <row r="140" spans="1:47" s="22" customFormat="1">
      <c r="A140" s="6"/>
      <c r="B140" s="14">
        <f>ROW()-13</f>
        <v>127</v>
      </c>
      <c r="C140" s="25" t="s">
        <v>740</v>
      </c>
      <c r="D140" s="25" t="s">
        <v>741</v>
      </c>
      <c r="E140" s="16"/>
      <c r="F140" s="16" t="s">
        <v>183</v>
      </c>
      <c r="G140" s="16">
        <v>1</v>
      </c>
      <c r="H140" s="17" t="str">
        <f t="shared" si="36"/>
        <v>text</v>
      </c>
      <c r="I140" s="17">
        <f t="shared" si="37"/>
        <v>4</v>
      </c>
      <c r="J140" s="26"/>
      <c r="K140" s="27"/>
      <c r="L140" s="28"/>
      <c r="M140" s="29"/>
      <c r="P140" s="6"/>
      <c r="Q140" s="6"/>
      <c r="R140" s="6"/>
      <c r="S140" s="6" t="str">
        <f t="shared" si="38"/>
        <v>,m050030_killip</v>
      </c>
      <c r="T140" s="6" t="str">
        <f t="shared" si="39"/>
        <v>TEXT</v>
      </c>
      <c r="U140" s="6" t="str">
        <f t="shared" si="40"/>
        <v/>
      </c>
      <c r="V140" s="6" t="str">
        <f t="shared" si="41"/>
        <v/>
      </c>
      <c r="W140" s="6" t="str">
        <f t="shared" si="42"/>
        <v>-- Killip分類</v>
      </c>
      <c r="X140" s="6"/>
      <c r="AF140" s="54"/>
      <c r="AG140" s="54"/>
      <c r="AH140" s="54"/>
      <c r="AK140" s="22" t="str">
        <f t="shared" si="11"/>
        <v>,m050030_killip</v>
      </c>
      <c r="AP140" s="22" t="str">
        <f t="shared" si="12"/>
        <v>,m050030_killip</v>
      </c>
      <c r="AU140" s="22" t="str">
        <f t="shared" si="13"/>
        <v>,m050030_killip</v>
      </c>
    </row>
    <row r="141" spans="1:47" s="22" customFormat="1" ht="34.799999999999997">
      <c r="A141" s="6"/>
      <c r="B141" s="14">
        <f t="shared" si="5"/>
        <v>128</v>
      </c>
      <c r="C141" s="15" t="s">
        <v>742</v>
      </c>
      <c r="D141" s="15" t="s">
        <v>743</v>
      </c>
      <c r="E141" s="17"/>
      <c r="F141" s="16" t="s">
        <v>183</v>
      </c>
      <c r="G141" s="17">
        <v>1</v>
      </c>
      <c r="H141" s="17" t="str">
        <f t="shared" si="36"/>
        <v>text</v>
      </c>
      <c r="I141" s="17">
        <f t="shared" si="37"/>
        <v>4</v>
      </c>
      <c r="J141" s="18"/>
      <c r="K141" s="21"/>
      <c r="L141" s="19"/>
      <c r="M141" s="20" t="s">
        <v>803</v>
      </c>
      <c r="P141" s="6"/>
      <c r="Q141" s="6"/>
      <c r="R141" s="6"/>
      <c r="S141" s="6" t="str">
        <f t="shared" si="38"/>
        <v>,m050040_ketsuatsu</v>
      </c>
      <c r="T141" s="6" t="str">
        <f t="shared" si="39"/>
        <v>TEXT</v>
      </c>
      <c r="U141" s="6" t="str">
        <f t="shared" si="40"/>
        <v/>
      </c>
      <c r="V141" s="6" t="str">
        <f t="shared" si="41"/>
        <v/>
      </c>
      <c r="W141" s="6" t="str">
        <f t="shared" si="42"/>
        <v>-- 収縮期血圧</v>
      </c>
      <c r="X141" s="6"/>
      <c r="AF141" s="54"/>
      <c r="AG141" s="54"/>
      <c r="AH141" s="54"/>
      <c r="AK141" s="22" t="str">
        <f t="shared" si="11"/>
        <v>,m050040_ketsuatsu</v>
      </c>
      <c r="AP141" s="22" t="str">
        <f t="shared" si="12"/>
        <v>,m050040_ketsuatsu</v>
      </c>
      <c r="AU141" s="22" t="str">
        <f t="shared" si="13"/>
        <v>,m050040_ketsuatsu</v>
      </c>
    </row>
    <row r="142" spans="1:47" s="22" customFormat="1" ht="69.599999999999994">
      <c r="A142" s="6"/>
      <c r="B142" s="14">
        <f>ROW()-13</f>
        <v>129</v>
      </c>
      <c r="C142" s="25" t="s">
        <v>1986</v>
      </c>
      <c r="D142" s="25" t="s">
        <v>1987</v>
      </c>
      <c r="E142" s="16"/>
      <c r="F142" s="16" t="s">
        <v>183</v>
      </c>
      <c r="G142" s="16">
        <v>1</v>
      </c>
      <c r="H142" s="17" t="str">
        <f t="shared" si="36"/>
        <v>text</v>
      </c>
      <c r="I142" s="17">
        <f t="shared" si="37"/>
        <v>4</v>
      </c>
      <c r="J142" s="26"/>
      <c r="K142" s="27"/>
      <c r="L142" s="28"/>
      <c r="M142" s="29" t="s">
        <v>2001</v>
      </c>
      <c r="P142" s="6"/>
      <c r="Q142" s="6"/>
      <c r="R142" s="6"/>
      <c r="S142" s="6" t="str">
        <f t="shared" si="38"/>
        <v>,m050050_acuteMI</v>
      </c>
      <c r="T142" s="6" t="str">
        <f t="shared" si="39"/>
        <v>TEXT</v>
      </c>
      <c r="U142" s="6" t="str">
        <f t="shared" si="40"/>
        <v/>
      </c>
      <c r="V142" s="6" t="str">
        <f t="shared" si="41"/>
        <v/>
      </c>
      <c r="W142" s="6" t="str">
        <f t="shared" si="42"/>
        <v>-- 急性心筋梗塞の発症時期</v>
      </c>
      <c r="X142" s="6"/>
      <c r="AF142" s="54"/>
      <c r="AG142" s="54" t="s">
        <v>2005</v>
      </c>
      <c r="AH142" s="55" t="s">
        <v>2005</v>
      </c>
      <c r="AK142" s="22" t="str">
        <f t="shared" si="11"/>
        <v>,m050050_acuteMI</v>
      </c>
      <c r="AP142" s="22" t="str">
        <f t="shared" si="12"/>
        <v>,Null</v>
      </c>
      <c r="AU142" s="22" t="str">
        <f t="shared" si="13"/>
        <v>,Null</v>
      </c>
    </row>
    <row r="143" spans="1:47" s="22" customFormat="1" ht="69.599999999999994">
      <c r="A143" s="6"/>
      <c r="B143" s="14">
        <f>ROW()-13</f>
        <v>130</v>
      </c>
      <c r="C143" s="25" t="s">
        <v>1988</v>
      </c>
      <c r="D143" s="25" t="s">
        <v>1989</v>
      </c>
      <c r="E143" s="16"/>
      <c r="F143" s="16" t="s">
        <v>183</v>
      </c>
      <c r="G143" s="16">
        <v>1</v>
      </c>
      <c r="H143" s="17" t="str">
        <f t="shared" si="36"/>
        <v>text</v>
      </c>
      <c r="I143" s="17">
        <f t="shared" si="37"/>
        <v>4</v>
      </c>
      <c r="J143" s="26"/>
      <c r="K143" s="27"/>
      <c r="L143" s="28"/>
      <c r="M143" s="29" t="s">
        <v>2002</v>
      </c>
      <c r="P143" s="6"/>
      <c r="Q143" s="6"/>
      <c r="R143" s="6"/>
      <c r="S143" s="6" t="str">
        <f t="shared" si="38"/>
        <v>,m050060_nyuin_kusyutsuritsu</v>
      </c>
      <c r="T143" s="6" t="str">
        <f t="shared" si="39"/>
        <v>TEXT</v>
      </c>
      <c r="U143" s="6" t="str">
        <f t="shared" si="40"/>
        <v/>
      </c>
      <c r="V143" s="6" t="str">
        <f t="shared" si="41"/>
        <v/>
      </c>
      <c r="W143" s="6" t="str">
        <f t="shared" si="42"/>
        <v>-- 入院時左室駆出率</v>
      </c>
      <c r="X143" s="6"/>
      <c r="AF143" s="54"/>
      <c r="AG143" s="55" t="s">
        <v>2005</v>
      </c>
      <c r="AH143" s="55" t="s">
        <v>2005</v>
      </c>
      <c r="AK143" s="22" t="str">
        <f t="shared" si="11"/>
        <v>,m050060_nyuin_kusyutsuritsu</v>
      </c>
      <c r="AP143" s="22" t="str">
        <f t="shared" si="12"/>
        <v>,Null</v>
      </c>
      <c r="AU143" s="22" t="str">
        <f t="shared" si="13"/>
        <v>,Null</v>
      </c>
    </row>
    <row r="144" spans="1:47" s="22" customFormat="1" ht="52.2">
      <c r="A144" s="6"/>
      <c r="B144" s="14">
        <f>ROW()-13</f>
        <v>131</v>
      </c>
      <c r="C144" s="25" t="s">
        <v>1990</v>
      </c>
      <c r="D144" s="25" t="s">
        <v>1991</v>
      </c>
      <c r="E144" s="16"/>
      <c r="F144" s="16" t="s">
        <v>183</v>
      </c>
      <c r="G144" s="16">
        <v>1</v>
      </c>
      <c r="H144" s="17" t="str">
        <f t="shared" si="24"/>
        <v>text</v>
      </c>
      <c r="I144" s="17">
        <f t="shared" si="25"/>
        <v>4</v>
      </c>
      <c r="J144" s="26"/>
      <c r="K144" s="27"/>
      <c r="L144" s="28"/>
      <c r="M144" s="29" t="s">
        <v>2003</v>
      </c>
      <c r="P144" s="6"/>
      <c r="Q144" s="6"/>
      <c r="R144" s="6"/>
      <c r="S144" s="6" t="str">
        <f t="shared" si="31"/>
        <v>,m050070_stanford_ab</v>
      </c>
      <c r="T144" s="6" t="str">
        <f t="shared" si="32"/>
        <v>TEXT</v>
      </c>
      <c r="U144" s="6" t="str">
        <f t="shared" si="33"/>
        <v/>
      </c>
      <c r="V144" s="6" t="str">
        <f t="shared" si="34"/>
        <v/>
      </c>
      <c r="W144" s="6" t="str">
        <f t="shared" si="35"/>
        <v>-- Stanford A/B型</v>
      </c>
      <c r="X144" s="6"/>
      <c r="AF144" s="42"/>
      <c r="AG144" s="55" t="s">
        <v>2005</v>
      </c>
      <c r="AH144" s="55" t="s">
        <v>2005</v>
      </c>
      <c r="AK144" s="22" t="str">
        <f t="shared" si="11"/>
        <v>,m050070_stanford_ab</v>
      </c>
      <c r="AP144" s="22" t="str">
        <f t="shared" si="12"/>
        <v>,Null</v>
      </c>
      <c r="AU144" s="22" t="str">
        <f t="shared" si="13"/>
        <v>,Null</v>
      </c>
    </row>
    <row r="145" spans="1:47" s="22" customFormat="1" ht="34.799999999999997">
      <c r="A145" s="6"/>
      <c r="B145" s="14">
        <f t="shared" si="5"/>
        <v>132</v>
      </c>
      <c r="C145" s="15" t="s">
        <v>744</v>
      </c>
      <c r="D145" s="15" t="s">
        <v>745</v>
      </c>
      <c r="E145" s="17"/>
      <c r="F145" s="16" t="s">
        <v>183</v>
      </c>
      <c r="G145" s="17">
        <v>5</v>
      </c>
      <c r="H145" s="17" t="str">
        <f t="shared" si="24"/>
        <v>text</v>
      </c>
      <c r="I145" s="17">
        <f t="shared" si="25"/>
        <v>16</v>
      </c>
      <c r="J145" s="18"/>
      <c r="K145" s="21"/>
      <c r="L145" s="19"/>
      <c r="M145" s="20" t="s">
        <v>804</v>
      </c>
      <c r="P145" s="6"/>
      <c r="Q145" s="6"/>
      <c r="R145" s="6"/>
      <c r="S145" s="6" t="str">
        <f t="shared" si="8"/>
        <v>,m060010_kankohen_child_pugh</v>
      </c>
      <c r="T145" s="6" t="str">
        <f t="shared" si="9"/>
        <v>TEXT</v>
      </c>
      <c r="U145" s="6" t="str">
        <f t="shared" si="10"/>
        <v/>
      </c>
      <c r="V145" s="6" t="str">
        <f t="shared" si="0"/>
        <v/>
      </c>
      <c r="W145" s="6" t="str">
        <f t="shared" si="1"/>
        <v>-- 肝硬変のChild-Pugh分類</v>
      </c>
      <c r="X145" s="6"/>
      <c r="AF145" s="42"/>
      <c r="AG145" s="42"/>
      <c r="AH145" s="42"/>
      <c r="AK145" s="22" t="str">
        <f t="shared" si="11"/>
        <v>,m060010_kankohen_child_pugh</v>
      </c>
      <c r="AP145" s="22" t="str">
        <f t="shared" si="12"/>
        <v>,m060010_kankohen_child_pugh</v>
      </c>
      <c r="AU145" s="22" t="str">
        <f t="shared" si="13"/>
        <v>,m060010_kankohen_child_pugh</v>
      </c>
    </row>
    <row r="146" spans="1:47" s="22" customFormat="1" ht="30">
      <c r="A146" s="6"/>
      <c r="B146" s="14">
        <f t="shared" si="5"/>
        <v>133</v>
      </c>
      <c r="C146" s="15" t="s">
        <v>746</v>
      </c>
      <c r="D146" s="15" t="s">
        <v>747</v>
      </c>
      <c r="E146" s="17"/>
      <c r="F146" s="16" t="s">
        <v>183</v>
      </c>
      <c r="G146" s="17">
        <v>2</v>
      </c>
      <c r="H146" s="17" t="str">
        <f t="shared" si="24"/>
        <v>text</v>
      </c>
      <c r="I146" s="17">
        <f t="shared" si="25"/>
        <v>7</v>
      </c>
      <c r="J146" s="18"/>
      <c r="K146" s="21"/>
      <c r="L146" s="19"/>
      <c r="M146" s="20"/>
      <c r="P146" s="6"/>
      <c r="Q146" s="6"/>
      <c r="R146" s="6"/>
      <c r="S146" s="6" t="str">
        <f t="shared" si="8"/>
        <v>,m060020_kyuseisuien_jushodo</v>
      </c>
      <c r="T146" s="6" t="str">
        <f t="shared" si="9"/>
        <v>TEXT</v>
      </c>
      <c r="U146" s="6" t="str">
        <f t="shared" si="10"/>
        <v/>
      </c>
      <c r="V146" s="6" t="str">
        <f t="shared" si="0"/>
        <v/>
      </c>
      <c r="W146" s="6" t="str">
        <f t="shared" si="1"/>
        <v>-- 急性膵炎の重症度分類</v>
      </c>
      <c r="X146" s="6"/>
      <c r="AF146" s="42"/>
      <c r="AG146" s="42"/>
      <c r="AH146" s="42"/>
      <c r="AK146" s="22" t="str">
        <f t="shared" si="11"/>
        <v>,m060020_kyuseisuien_jushodo</v>
      </c>
      <c r="AP146" s="22" t="str">
        <f t="shared" si="12"/>
        <v>,m060020_kyuseisuien_jushodo</v>
      </c>
      <c r="AU146" s="22" t="str">
        <f t="shared" si="13"/>
        <v>,m060020_kyuseisuien_jushodo</v>
      </c>
    </row>
    <row r="147" spans="1:47" s="22" customFormat="1" ht="30">
      <c r="A147" s="6"/>
      <c r="B147" s="14">
        <f t="shared" si="5"/>
        <v>134</v>
      </c>
      <c r="C147" s="25" t="s">
        <v>748</v>
      </c>
      <c r="D147" s="25" t="s">
        <v>749</v>
      </c>
      <c r="E147" s="16"/>
      <c r="F147" s="16" t="s">
        <v>183</v>
      </c>
      <c r="G147" s="16">
        <v>1</v>
      </c>
      <c r="H147" s="17" t="str">
        <f t="shared" si="24"/>
        <v>text</v>
      </c>
      <c r="I147" s="17">
        <f t="shared" si="25"/>
        <v>4</v>
      </c>
      <c r="J147" s="26"/>
      <c r="K147" s="27"/>
      <c r="L147" s="28"/>
      <c r="M147" s="29" t="s">
        <v>802</v>
      </c>
      <c r="P147" s="6"/>
      <c r="Q147" s="6"/>
      <c r="R147" s="6"/>
      <c r="S147" s="6" t="str">
        <f t="shared" si="8"/>
        <v>,m070010_riumachi_flag</v>
      </c>
      <c r="T147" s="6" t="str">
        <f t="shared" si="9"/>
        <v>TEXT</v>
      </c>
      <c r="U147" s="6" t="str">
        <f t="shared" si="10"/>
        <v/>
      </c>
      <c r="V147" s="6" t="str">
        <f t="shared" si="0"/>
        <v/>
      </c>
      <c r="W147" s="6" t="str">
        <f t="shared" si="1"/>
        <v>-- 抗リウマチ分子標的薬の初回導入治療の有無</v>
      </c>
      <c r="X147" s="6"/>
      <c r="AF147" s="42"/>
      <c r="AG147" s="42"/>
      <c r="AH147" s="42"/>
      <c r="AK147" s="22" t="str">
        <f t="shared" si="11"/>
        <v>,m070010_riumachi_flag</v>
      </c>
      <c r="AP147" s="22" t="str">
        <f t="shared" si="12"/>
        <v>,m070010_riumachi_flag</v>
      </c>
      <c r="AU147" s="22" t="str">
        <f t="shared" si="13"/>
        <v>,m070010_riumachi_flag</v>
      </c>
    </row>
    <row r="148" spans="1:47" s="22" customFormat="1" ht="34.799999999999997">
      <c r="A148" s="6"/>
      <c r="B148" s="14">
        <f t="shared" si="5"/>
        <v>135</v>
      </c>
      <c r="C148" s="15" t="s">
        <v>750</v>
      </c>
      <c r="D148" s="15" t="s">
        <v>751</v>
      </c>
      <c r="E148" s="17"/>
      <c r="F148" s="16" t="s">
        <v>183</v>
      </c>
      <c r="G148" s="17">
        <v>1</v>
      </c>
      <c r="H148" s="17" t="str">
        <f t="shared" si="24"/>
        <v>text</v>
      </c>
      <c r="I148" s="17">
        <f t="shared" si="25"/>
        <v>4</v>
      </c>
      <c r="J148" s="18"/>
      <c r="K148" s="21"/>
      <c r="L148" s="19"/>
      <c r="M148" s="20" t="s">
        <v>805</v>
      </c>
      <c r="P148" s="6"/>
      <c r="Q148" s="6"/>
      <c r="R148" s="6"/>
      <c r="S148" s="6" t="str">
        <f t="shared" si="8"/>
        <v>,m120010_nyuin_bunben_flag</v>
      </c>
      <c r="T148" s="6" t="str">
        <f t="shared" si="9"/>
        <v>TEXT</v>
      </c>
      <c r="U148" s="6" t="str">
        <f t="shared" si="10"/>
        <v/>
      </c>
      <c r="V148" s="6" t="str">
        <f t="shared" si="0"/>
        <v/>
      </c>
      <c r="W148" s="6" t="str">
        <f t="shared" si="1"/>
        <v>-- 入院周辺の分娩の有無</v>
      </c>
      <c r="X148" s="6"/>
      <c r="AF148" s="42"/>
      <c r="AG148" s="42"/>
      <c r="AH148" s="42"/>
      <c r="AK148" s="22" t="str">
        <f t="shared" si="11"/>
        <v>,m120010_nyuin_bunben_flag</v>
      </c>
      <c r="AP148" s="22" t="str">
        <f t="shared" si="12"/>
        <v>,m120010_nyuin_bunben_flag</v>
      </c>
      <c r="AU148" s="22" t="str">
        <f t="shared" si="13"/>
        <v>,m120010_nyuin_bunben_flag</v>
      </c>
    </row>
    <row r="149" spans="1:47" s="22" customFormat="1" ht="30">
      <c r="A149" s="6"/>
      <c r="B149" s="14">
        <f>ROW()-13</f>
        <v>136</v>
      </c>
      <c r="C149" s="25" t="s">
        <v>752</v>
      </c>
      <c r="D149" s="25" t="s">
        <v>753</v>
      </c>
      <c r="E149" s="16"/>
      <c r="F149" s="16" t="s">
        <v>183</v>
      </c>
      <c r="G149" s="16">
        <v>5</v>
      </c>
      <c r="H149" s="17" t="str">
        <f t="shared" si="24"/>
        <v>text</v>
      </c>
      <c r="I149" s="17">
        <f t="shared" si="25"/>
        <v>16</v>
      </c>
      <c r="J149" s="26"/>
      <c r="K149" s="27"/>
      <c r="L149" s="28"/>
      <c r="M149" s="29" t="s">
        <v>806</v>
      </c>
      <c r="P149" s="6"/>
      <c r="Q149" s="6"/>
      <c r="R149" s="6"/>
      <c r="S149" s="6" t="str">
        <f t="shared" si="8"/>
        <v>,m120010_bunben_shukketsuryo</v>
      </c>
      <c r="T149" s="6" t="str">
        <f t="shared" si="9"/>
        <v>TEXT</v>
      </c>
      <c r="U149" s="6" t="str">
        <f t="shared" si="10"/>
        <v/>
      </c>
      <c r="V149" s="6" t="str">
        <f t="shared" si="0"/>
        <v/>
      </c>
      <c r="W149" s="6" t="str">
        <f t="shared" si="1"/>
        <v>-- 分娩時出血量</v>
      </c>
      <c r="X149" s="6"/>
      <c r="AF149" s="42"/>
      <c r="AG149" s="42"/>
      <c r="AH149" s="42"/>
      <c r="AK149" s="22" t="str">
        <f t="shared" si="11"/>
        <v>,m120010_bunben_shukketsuryo</v>
      </c>
      <c r="AP149" s="22" t="str">
        <f t="shared" si="12"/>
        <v>,m120010_bunben_shukketsuryo</v>
      </c>
      <c r="AU149" s="22" t="str">
        <f t="shared" si="13"/>
        <v>,m120010_bunben_shukketsuryo</v>
      </c>
    </row>
    <row r="150" spans="1:47" s="22" customFormat="1">
      <c r="A150" s="6"/>
      <c r="B150" s="14">
        <f t="shared" si="5"/>
        <v>137</v>
      </c>
      <c r="C150" s="15" t="s">
        <v>754</v>
      </c>
      <c r="D150" s="15" t="s">
        <v>755</v>
      </c>
      <c r="E150" s="17"/>
      <c r="F150" s="16" t="s">
        <v>183</v>
      </c>
      <c r="G150" s="17">
        <v>3</v>
      </c>
      <c r="H150" s="17" t="str">
        <f t="shared" si="24"/>
        <v>text</v>
      </c>
      <c r="I150" s="17">
        <f t="shared" si="25"/>
        <v>10</v>
      </c>
      <c r="J150" s="18"/>
      <c r="K150" s="21"/>
      <c r="L150" s="19"/>
      <c r="M150" s="20" t="s">
        <v>807</v>
      </c>
      <c r="P150" s="6"/>
      <c r="Q150" s="6"/>
      <c r="R150" s="6"/>
      <c r="S150" s="6" t="str">
        <f t="shared" si="8"/>
        <v>,m160010_burnindex</v>
      </c>
      <c r="T150" s="6" t="str">
        <f t="shared" si="9"/>
        <v>TEXT</v>
      </c>
      <c r="U150" s="6" t="str">
        <f t="shared" si="10"/>
        <v/>
      </c>
      <c r="V150" s="6" t="str">
        <f t="shared" si="0"/>
        <v/>
      </c>
      <c r="W150" s="6" t="str">
        <f t="shared" si="1"/>
        <v>-- BurnIndex</v>
      </c>
      <c r="X150" s="6"/>
      <c r="AF150" s="42"/>
      <c r="AG150" s="42"/>
      <c r="AH150" s="42"/>
      <c r="AK150" s="22" t="str">
        <f t="shared" si="11"/>
        <v>,m160010_burnindex</v>
      </c>
      <c r="AP150" s="22" t="str">
        <f t="shared" si="12"/>
        <v>,m160010_burnindex</v>
      </c>
      <c r="AU150" s="22" t="str">
        <f t="shared" si="13"/>
        <v>,m160010_burnindex</v>
      </c>
    </row>
    <row r="151" spans="1:47" s="22" customFormat="1">
      <c r="A151" s="6"/>
      <c r="B151" s="14">
        <f t="shared" si="5"/>
        <v>138</v>
      </c>
      <c r="C151" s="25" t="s">
        <v>756</v>
      </c>
      <c r="D151" s="25" t="s">
        <v>757</v>
      </c>
      <c r="E151" s="16"/>
      <c r="F151" s="16" t="s">
        <v>183</v>
      </c>
      <c r="G151" s="16">
        <v>3</v>
      </c>
      <c r="H151" s="17" t="str">
        <f t="shared" si="24"/>
        <v>text</v>
      </c>
      <c r="I151" s="17">
        <f t="shared" si="25"/>
        <v>10</v>
      </c>
      <c r="J151" s="26"/>
      <c r="K151" s="27"/>
      <c r="L151" s="28"/>
      <c r="M151" s="29"/>
      <c r="P151" s="6"/>
      <c r="Q151" s="6"/>
      <c r="R151" s="6"/>
      <c r="S151" s="6" t="str">
        <f t="shared" si="8"/>
        <v>,m170010_nyuin_gaf</v>
      </c>
      <c r="T151" s="6" t="str">
        <f t="shared" si="9"/>
        <v>TEXT</v>
      </c>
      <c r="U151" s="6" t="str">
        <f t="shared" si="10"/>
        <v/>
      </c>
      <c r="V151" s="6" t="str">
        <f t="shared" si="0"/>
        <v/>
      </c>
      <c r="W151" s="6" t="str">
        <f t="shared" si="1"/>
        <v>-- 入院時GAF尺度</v>
      </c>
      <c r="X151" s="6"/>
      <c r="AF151" s="42"/>
      <c r="AG151" s="42"/>
      <c r="AH151" s="42"/>
      <c r="AK151" s="22" t="str">
        <f t="shared" si="11"/>
        <v>,m170010_nyuin_gaf</v>
      </c>
      <c r="AP151" s="22" t="str">
        <f t="shared" si="12"/>
        <v>,m170010_nyuin_gaf</v>
      </c>
      <c r="AU151" s="22" t="str">
        <f t="shared" si="13"/>
        <v>,m170010_nyuin_gaf</v>
      </c>
    </row>
    <row r="152" spans="1:47" s="22" customFormat="1" ht="34.799999999999997">
      <c r="A152" s="6"/>
      <c r="B152" s="14">
        <f t="shared" si="5"/>
        <v>139</v>
      </c>
      <c r="C152" s="15" t="s">
        <v>758</v>
      </c>
      <c r="D152" s="15" t="s">
        <v>759</v>
      </c>
      <c r="E152" s="17"/>
      <c r="F152" s="16" t="s">
        <v>183</v>
      </c>
      <c r="G152" s="17">
        <v>1</v>
      </c>
      <c r="H152" s="17" t="str">
        <f t="shared" si="24"/>
        <v>text</v>
      </c>
      <c r="I152" s="17">
        <f t="shared" si="25"/>
        <v>4</v>
      </c>
      <c r="J152" s="18"/>
      <c r="K152" s="21"/>
      <c r="L152" s="19"/>
      <c r="M152" s="20" t="s">
        <v>808</v>
      </c>
      <c r="P152" s="6"/>
      <c r="Q152" s="6"/>
      <c r="R152" s="6"/>
      <c r="S152" s="6" t="str">
        <f t="shared" si="8"/>
        <v>,m170020_mental_nyuin_keitai</v>
      </c>
      <c r="T152" s="6" t="str">
        <f t="shared" si="9"/>
        <v>TEXT</v>
      </c>
      <c r="U152" s="6" t="str">
        <f t="shared" si="10"/>
        <v/>
      </c>
      <c r="V152" s="6" t="str">
        <f t="shared" si="0"/>
        <v/>
      </c>
      <c r="W152" s="6" t="str">
        <f t="shared" si="1"/>
        <v>-- 精神保健福祉法における入院形態</v>
      </c>
      <c r="X152" s="6"/>
      <c r="AF152" s="42"/>
      <c r="AG152" s="42"/>
      <c r="AH152" s="42"/>
      <c r="AK152" s="22" t="str">
        <f t="shared" si="11"/>
        <v>,m170020_mental_nyuin_keitai</v>
      </c>
      <c r="AP152" s="22" t="str">
        <f t="shared" si="12"/>
        <v>,m170020_mental_nyuin_keitai</v>
      </c>
      <c r="AU152" s="22" t="str">
        <f t="shared" si="13"/>
        <v>,m170020_mental_nyuin_keitai</v>
      </c>
    </row>
    <row r="153" spans="1:47" s="22" customFormat="1" ht="30">
      <c r="A153" s="6"/>
      <c r="B153" s="14">
        <f>ROW()-13</f>
        <v>140</v>
      </c>
      <c r="C153" s="25" t="s">
        <v>760</v>
      </c>
      <c r="D153" s="25" t="s">
        <v>761</v>
      </c>
      <c r="E153" s="16"/>
      <c r="F153" s="16" t="s">
        <v>183</v>
      </c>
      <c r="G153" s="16">
        <v>5</v>
      </c>
      <c r="H153" s="17" t="str">
        <f t="shared" si="24"/>
        <v>text</v>
      </c>
      <c r="I153" s="17">
        <f t="shared" si="25"/>
        <v>16</v>
      </c>
      <c r="J153" s="26"/>
      <c r="K153" s="27"/>
      <c r="L153" s="28"/>
      <c r="M153" s="29" t="s">
        <v>809</v>
      </c>
      <c r="P153" s="6"/>
      <c r="Q153" s="6"/>
      <c r="R153" s="6"/>
      <c r="S153" s="6" t="str">
        <f t="shared" si="8"/>
        <v>,m170020_mental_kakuri_days</v>
      </c>
      <c r="T153" s="6" t="str">
        <f t="shared" si="9"/>
        <v>TEXT</v>
      </c>
      <c r="U153" s="6" t="str">
        <f t="shared" si="10"/>
        <v/>
      </c>
      <c r="V153" s="6" t="str">
        <f t="shared" si="0"/>
        <v/>
      </c>
      <c r="W153" s="6" t="str">
        <f t="shared" si="1"/>
        <v>-- 精神保健福祉法に基づく隔離日数</v>
      </c>
      <c r="X153" s="6"/>
      <c r="AF153" s="42"/>
      <c r="AG153" s="42"/>
      <c r="AH153" s="42"/>
      <c r="AK153" s="22" t="str">
        <f t="shared" si="11"/>
        <v>,m170020_mental_kakuri_days</v>
      </c>
      <c r="AP153" s="22" t="str">
        <f t="shared" si="12"/>
        <v>,m170020_mental_kakuri_days</v>
      </c>
      <c r="AU153" s="22" t="str">
        <f t="shared" si="13"/>
        <v>,m170020_mental_kakuri_days</v>
      </c>
    </row>
    <row r="154" spans="1:47" s="22" customFormat="1" ht="30">
      <c r="A154" s="6"/>
      <c r="B154" s="14">
        <f t="shared" si="5"/>
        <v>141</v>
      </c>
      <c r="C154" s="15" t="s">
        <v>762</v>
      </c>
      <c r="D154" s="15" t="s">
        <v>763</v>
      </c>
      <c r="E154" s="17"/>
      <c r="F154" s="16" t="s">
        <v>183</v>
      </c>
      <c r="G154" s="17">
        <v>5</v>
      </c>
      <c r="H154" s="17" t="str">
        <f t="shared" si="24"/>
        <v>text</v>
      </c>
      <c r="I154" s="17">
        <f t="shared" si="25"/>
        <v>16</v>
      </c>
      <c r="J154" s="18"/>
      <c r="K154" s="21"/>
      <c r="L154" s="19"/>
      <c r="M154" s="20" t="s">
        <v>809</v>
      </c>
      <c r="P154" s="6"/>
      <c r="Q154" s="6"/>
      <c r="R154" s="6"/>
      <c r="S154" s="6" t="str">
        <f t="shared" si="8"/>
        <v>,m170020_mental_kosoku_days</v>
      </c>
      <c r="T154" s="6" t="str">
        <f t="shared" si="9"/>
        <v>TEXT</v>
      </c>
      <c r="U154" s="6" t="str">
        <f t="shared" si="10"/>
        <v/>
      </c>
      <c r="V154" s="6" t="str">
        <f t="shared" si="0"/>
        <v/>
      </c>
      <c r="W154" s="6" t="str">
        <f t="shared" si="1"/>
        <v>-- 精神保健福祉法に基づく身体拘束日数</v>
      </c>
      <c r="X154" s="6"/>
      <c r="AF154" s="42"/>
      <c r="AG154" s="42"/>
      <c r="AH154" s="42"/>
      <c r="AK154" s="22" t="str">
        <f t="shared" si="11"/>
        <v>,m170020_mental_kosoku_days</v>
      </c>
      <c r="AP154" s="22" t="str">
        <f t="shared" si="12"/>
        <v>,m170020_mental_kosoku_days</v>
      </c>
      <c r="AU154" s="22" t="str">
        <f t="shared" si="13"/>
        <v>,m170020_mental_kosoku_days</v>
      </c>
    </row>
    <row r="155" spans="1:47" s="22" customFormat="1" ht="30">
      <c r="A155" s="6"/>
      <c r="B155" s="14">
        <f>ROW()-13</f>
        <v>142</v>
      </c>
      <c r="C155" s="25" t="s">
        <v>764</v>
      </c>
      <c r="D155" s="25" t="s">
        <v>765</v>
      </c>
      <c r="E155" s="16"/>
      <c r="F155" s="16" t="s">
        <v>183</v>
      </c>
      <c r="G155" s="16">
        <v>100</v>
      </c>
      <c r="H155" s="17" t="str">
        <f t="shared" si="24"/>
        <v>text</v>
      </c>
      <c r="I155" s="17">
        <f t="shared" si="25"/>
        <v>301</v>
      </c>
      <c r="J155" s="26"/>
      <c r="K155" s="27"/>
      <c r="L155" s="28"/>
      <c r="M155" s="29" t="s">
        <v>810</v>
      </c>
      <c r="P155" s="6"/>
      <c r="Q155" s="6"/>
      <c r="R155" s="6"/>
      <c r="S155" s="6" t="str">
        <f t="shared" si="8"/>
        <v>,mzz0010_other_jusho_no</v>
      </c>
      <c r="T155" s="6" t="str">
        <f t="shared" si="9"/>
        <v>TEXT</v>
      </c>
      <c r="U155" s="6" t="str">
        <f t="shared" si="10"/>
        <v/>
      </c>
      <c r="V155" s="6" t="str">
        <f t="shared" si="0"/>
        <v/>
      </c>
      <c r="W155" s="6" t="str">
        <f t="shared" si="1"/>
        <v>-- その他の重症度分類・分類番号または記号</v>
      </c>
      <c r="X155" s="6"/>
      <c r="AF155" s="42"/>
      <c r="AG155" s="42"/>
      <c r="AH155" s="42"/>
      <c r="AK155" s="22" t="str">
        <f t="shared" si="11"/>
        <v>,mzz0010_other_jusho_no</v>
      </c>
      <c r="AP155" s="22" t="str">
        <f t="shared" si="12"/>
        <v>,mzz0010_other_jusho_no</v>
      </c>
      <c r="AU155" s="22" t="str">
        <f t="shared" si="13"/>
        <v>,mzz0010_other_jusho_no</v>
      </c>
    </row>
    <row r="156" spans="1:47" s="22" customFormat="1" ht="18.75" customHeight="1" thickBot="1">
      <c r="A156" s="6"/>
      <c r="B156" s="30">
        <f>ROW()-13</f>
        <v>143</v>
      </c>
      <c r="C156" s="31" t="s">
        <v>766</v>
      </c>
      <c r="D156" s="31" t="s">
        <v>767</v>
      </c>
      <c r="E156" s="23"/>
      <c r="F156" s="23" t="s">
        <v>183</v>
      </c>
      <c r="G156" s="23">
        <v>100</v>
      </c>
      <c r="H156" s="23" t="str">
        <f t="shared" ref="H156" si="43">IF(F156="フラグ","boolean",IF(F156="文字列","text",IF(F156="整数","integer",IF(F156="実数","numeric",""))))</f>
        <v>text</v>
      </c>
      <c r="I156" s="23">
        <f t="shared" ref="I156" si="44">IF(H156="boolean",1,IF(H156="text",IF(G156&lt;=126,1+(G156*3),4+(G156*3)),IF(H156="integer",4,IF(H156="numeric",3+CEILING(G156/4*2,2),0))))</f>
        <v>301</v>
      </c>
      <c r="J156" s="32"/>
      <c r="K156" s="33"/>
      <c r="L156" s="34"/>
      <c r="M156" s="35" t="s">
        <v>810</v>
      </c>
      <c r="P156" s="6"/>
      <c r="Q156" s="6"/>
      <c r="R156" s="6"/>
      <c r="S156" s="6" t="str">
        <f t="shared" si="8"/>
        <v>,mzz0010_other_jusho_name</v>
      </c>
      <c r="T156" s="6" t="str">
        <f t="shared" si="9"/>
        <v>TEXT</v>
      </c>
      <c r="U156" s="6" t="str">
        <f t="shared" si="10"/>
        <v/>
      </c>
      <c r="V156" s="6" t="str">
        <f t="shared" si="0"/>
        <v/>
      </c>
      <c r="W156" s="6" t="str">
        <f t="shared" si="1"/>
        <v>-- その他の重症度分類・名称</v>
      </c>
      <c r="X156" s="6"/>
      <c r="AF156" s="42"/>
      <c r="AG156" s="42"/>
      <c r="AH156" s="42"/>
      <c r="AK156" s="22" t="str">
        <f t="shared" si="11"/>
        <v>,mzz0010_other_jusho_name</v>
      </c>
      <c r="AP156" s="22" t="str">
        <f t="shared" si="12"/>
        <v>,mzz0010_other_jusho_name</v>
      </c>
      <c r="AU156" s="22" t="str">
        <f t="shared" si="13"/>
        <v>,mzz0010_other_jusho_name</v>
      </c>
    </row>
    <row r="157" spans="1:47">
      <c r="P157" s="22"/>
      <c r="R157" s="6" t="s">
        <v>175</v>
      </c>
      <c r="Y157" s="22"/>
      <c r="Z157" s="22"/>
      <c r="AA157" s="22"/>
      <c r="AB157" s="22"/>
      <c r="AJ157" s="6" t="s">
        <v>476</v>
      </c>
      <c r="AO157" s="6" t="s">
        <v>476</v>
      </c>
      <c r="AT157" s="6" t="s">
        <v>476</v>
      </c>
    </row>
    <row r="158" spans="1:47">
      <c r="A158" s="22"/>
      <c r="P158" s="22"/>
      <c r="Y158" s="22"/>
      <c r="Z158" s="22"/>
      <c r="AA158" s="22"/>
      <c r="AB158" s="22"/>
      <c r="AK158" s="6" t="str">
        <f>AK$11&amp;"."&amp;SUBSTITUTE($D$8,"merge","dwh")</f>
        <v>milscm2.dwh_dpc_ff1</v>
      </c>
      <c r="AP158" s="6" t="str">
        <f>"(select * from "&amp;$AP$11&amp;"."&amp;SUBSTITUTE($D$8,"merge","dwh")&amp;" where facility_id = '%(facility_id)s') d "</f>
        <v xml:space="preserve">(select * from milscm22.dwh_dpc_ff1 where facility_id = '%(facility_id)s') d </v>
      </c>
      <c r="AU158" s="6" t="str">
        <f>"(select * from "&amp;$AU$11&amp;"."&amp;SUBSTITUTE($D$8,"merge","dwh")&amp;" where facility_id = '%(facility_id)s') d "</f>
        <v xml:space="preserve">(select * from milscm12.dwh_dpc_ff1 where facility_id = '%(facility_id)s') d </v>
      </c>
    </row>
    <row r="159" spans="1:47">
      <c r="A159" s="22"/>
      <c r="P159" s="22"/>
      <c r="Y159" s="22"/>
      <c r="Z159" s="22"/>
      <c r="AA159" s="22"/>
      <c r="AB159" s="22"/>
      <c r="AJ159" s="6" t="s">
        <v>2006</v>
      </c>
      <c r="AO159" s="6" t="s">
        <v>2006</v>
      </c>
      <c r="AT159" s="6" t="s">
        <v>2006</v>
      </c>
    </row>
    <row r="160" spans="1:47">
      <c r="A160" s="22"/>
      <c r="P160" s="22"/>
      <c r="Y160" s="22"/>
      <c r="Z160" s="22"/>
      <c r="AA160" s="22"/>
      <c r="AB160" s="22"/>
      <c r="AI160" s="6" t="s">
        <v>138</v>
      </c>
      <c r="AK160" s="6" t="str">
        <f>$AI160&amp;" = '%(facility_id)s'"</f>
        <v>facility_id = '%(facility_id)s'</v>
      </c>
      <c r="AP160" s="6" t="str">
        <f>"not exists ( select 1 from (select * from "&amp;"milscm4."&amp;$D$8&amp;" where facility_id = '%(facility_id)s') m where"</f>
        <v>not exists ( select 1 from (select * from milscm4.merge_dpc_ff1 where facility_id = '%(facility_id)s') m where</v>
      </c>
      <c r="AU160" s="6" t="str">
        <f>"not exists ( select 1 from (select * from "&amp;"milscm4."&amp;$D$8&amp;" where facility_id = '%(facility_id)s') m where"</f>
        <v>not exists ( select 1 from (select * from milscm4.merge_dpc_ff1 where facility_id = '%(facility_id)s') m where</v>
      </c>
    </row>
    <row r="161" spans="1:47">
      <c r="A161" s="22"/>
      <c r="P161" s="22"/>
      <c r="Y161" s="22"/>
      <c r="Z161" s="22"/>
      <c r="AA161" s="22"/>
      <c r="AB161" s="22"/>
      <c r="AJ161" s="6" t="s">
        <v>2007</v>
      </c>
      <c r="AN161" s="6" t="s">
        <v>138</v>
      </c>
      <c r="AP161" s="6" t="str">
        <f>"d."&amp;AN161&amp;" = m."&amp;AN161</f>
        <v>d.facility_id = m.facility_id</v>
      </c>
      <c r="AS161" s="6" t="s">
        <v>138</v>
      </c>
      <c r="AU161" s="6" t="str">
        <f>"d."&amp;AS161&amp;" = m."&amp;AS161</f>
        <v>d.facility_id = m.facility_id</v>
      </c>
    </row>
    <row r="162" spans="1:47">
      <c r="A162" s="22"/>
      <c r="P162" s="22"/>
      <c r="Y162" s="22"/>
      <c r="Z162" s="22"/>
      <c r="AA162" s="22"/>
      <c r="AB162" s="22"/>
      <c r="AN162" s="6" t="s">
        <v>2021</v>
      </c>
      <c r="AP162" s="6" t="str">
        <f>"and d."&amp;AN162&amp;" = m."&amp;AN162</f>
        <v>and d.shinryo_ym = m.shinryo_ym</v>
      </c>
      <c r="AS162" s="6" t="s">
        <v>2021</v>
      </c>
      <c r="AU162" s="6" t="str">
        <f>"and d."&amp;AS162&amp;" = m."&amp;AS162</f>
        <v>and d.shinryo_ym = m.shinryo_ym</v>
      </c>
    </row>
    <row r="163" spans="1:47">
      <c r="P163" s="22"/>
      <c r="Y163" s="22"/>
      <c r="Z163" s="22"/>
      <c r="AA163" s="22"/>
      <c r="AB163" s="22"/>
      <c r="AP163" s="6" t="str">
        <f>")"</f>
        <v>)</v>
      </c>
      <c r="AU163" s="6" t="str">
        <f>")"</f>
        <v>)</v>
      </c>
    </row>
    <row r="164" spans="1:47">
      <c r="P164" s="22"/>
      <c r="Y164" s="22"/>
      <c r="Z164" s="22"/>
      <c r="AA164" s="22"/>
      <c r="AB164" s="22"/>
      <c r="AO164" s="6" t="s">
        <v>2007</v>
      </c>
      <c r="AT164" s="6" t="s">
        <v>2007</v>
      </c>
    </row>
    <row r="165" spans="1:47">
      <c r="P165" s="22"/>
      <c r="Y165" s="22"/>
      <c r="Z165" s="22"/>
      <c r="AA165" s="22"/>
      <c r="AB165" s="22"/>
    </row>
    <row r="166" spans="1:47">
      <c r="P166" s="22"/>
      <c r="Y166" s="22"/>
      <c r="Z166" s="22"/>
      <c r="AA166" s="22"/>
      <c r="AB166" s="22"/>
    </row>
    <row r="167" spans="1:47">
      <c r="P167" s="22"/>
      <c r="Y167" s="22"/>
      <c r="Z167" s="22"/>
      <c r="AA167" s="22"/>
      <c r="AB167" s="22"/>
    </row>
    <row r="168" spans="1:47">
      <c r="P168" s="22"/>
      <c r="Y168" s="22"/>
      <c r="Z168" s="22"/>
      <c r="AA168" s="22"/>
      <c r="AB168" s="22"/>
    </row>
    <row r="169" spans="1:47">
      <c r="P169" s="22"/>
      <c r="Y169" s="22"/>
      <c r="Z169" s="22"/>
      <c r="AA169" s="22"/>
      <c r="AB169" s="22"/>
    </row>
    <row r="170" spans="1:47">
      <c r="P170" s="22"/>
      <c r="Y170" s="22"/>
      <c r="Z170" s="22"/>
      <c r="AA170" s="22"/>
      <c r="AB170" s="22"/>
    </row>
    <row r="171" spans="1:47">
      <c r="P171" s="22"/>
      <c r="Y171" s="22"/>
      <c r="Z171" s="22"/>
      <c r="AA171" s="22"/>
      <c r="AB171" s="22"/>
    </row>
    <row r="172" spans="1:47">
      <c r="P172" s="22"/>
      <c r="Y172" s="22"/>
      <c r="Z172" s="22"/>
      <c r="AA172" s="22"/>
      <c r="AB172" s="22"/>
    </row>
    <row r="173" spans="1:47">
      <c r="P173" s="22"/>
      <c r="Y173" s="22"/>
      <c r="Z173" s="22"/>
      <c r="AA173" s="22"/>
      <c r="AB173" s="22"/>
    </row>
    <row r="174" spans="1:47">
      <c r="P174" s="22"/>
      <c r="Y174" s="22"/>
      <c r="Z174" s="22"/>
      <c r="AA174" s="22"/>
      <c r="AB174"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1"/>
  <hyperlinks>
    <hyperlink ref="A1" location="エンティティ一覧!A1" display="エンティティ一覧"/>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0"/>
  <sheetViews>
    <sheetView showGridLines="0" zoomScale="85" zoomScaleNormal="85" workbookViewId="0"/>
  </sheetViews>
  <sheetFormatPr defaultColWidth="2.6640625" defaultRowHeight="17.399999999999999"/>
  <cols>
    <col min="1" max="1" width="17.77734375" style="6" customWidth="1"/>
    <col min="2" max="2" width="5.44140625" style="6" customWidth="1"/>
    <col min="3" max="3" width="28.88671875" style="6" customWidth="1"/>
    <col min="4" max="4" width="25.33203125" style="6" customWidth="1"/>
    <col min="5" max="5" width="6.33203125" style="6" customWidth="1"/>
    <col min="6" max="6" width="8.21875" style="6" bestFit="1" customWidth="1"/>
    <col min="7" max="7" width="6.21875" style="6" customWidth="1"/>
    <col min="8" max="8" width="11.88671875" style="6" customWidth="1"/>
    <col min="9" max="9" width="8.21875" style="6" bestFit="1" customWidth="1"/>
    <col min="10" max="10" width="17.6640625" style="6" customWidth="1"/>
    <col min="11" max="12" width="9.109375" style="6" customWidth="1"/>
    <col min="13" max="13" width="40.6640625" style="24" customWidth="1"/>
    <col min="14" max="31" width="2.6640625" style="6"/>
    <col min="32" max="34" width="2.88671875" style="6" bestFit="1" customWidth="1"/>
    <col min="35" max="36" width="2.6640625" style="6"/>
    <col min="37" max="37" width="2.88671875" style="6" bestFit="1" customWidth="1"/>
    <col min="38" max="41" width="2.6640625" style="6"/>
    <col min="42" max="42" width="2.88671875" style="6" bestFit="1" customWidth="1"/>
    <col min="43" max="16384" width="2.6640625" style="6"/>
  </cols>
  <sheetData>
    <row r="1" spans="1:47" ht="16.5" customHeight="1">
      <c r="A1" s="36" t="s">
        <v>173</v>
      </c>
      <c r="B1" s="182" t="s">
        <v>130</v>
      </c>
      <c r="C1" s="183"/>
      <c r="D1" s="4" t="s">
        <v>110</v>
      </c>
      <c r="E1" s="186"/>
      <c r="F1" s="186"/>
      <c r="G1" s="186"/>
      <c r="H1" s="186"/>
      <c r="I1" s="186"/>
      <c r="J1" s="187" t="s">
        <v>131</v>
      </c>
      <c r="K1" s="186"/>
      <c r="L1" s="178"/>
      <c r="M1" s="5" t="s">
        <v>132</v>
      </c>
    </row>
    <row r="2" spans="1:47" ht="18" thickBot="1">
      <c r="B2" s="184"/>
      <c r="C2" s="185"/>
      <c r="D2" s="7" t="s">
        <v>111</v>
      </c>
      <c r="E2" s="188"/>
      <c r="F2" s="188"/>
      <c r="G2" s="188"/>
      <c r="H2" s="188"/>
      <c r="I2" s="188"/>
      <c r="J2" s="189"/>
      <c r="K2" s="190"/>
      <c r="L2" s="191"/>
      <c r="M2" s="8"/>
      <c r="P2" s="6" t="str">
        <f>"ALTER TABLE ONLY milscm4."&amp;D$8</f>
        <v>ALTER TABLE ONLY milscm4.merge_dpc_ff1_a006040</v>
      </c>
    </row>
    <row r="3" spans="1:47" ht="18" thickBot="1">
      <c r="B3" s="9"/>
      <c r="C3" s="9"/>
      <c r="D3" s="9"/>
      <c r="E3" s="9"/>
      <c r="F3" s="9"/>
      <c r="G3" s="9"/>
      <c r="H3" s="9"/>
      <c r="I3" s="9"/>
      <c r="J3" s="9"/>
      <c r="K3" s="9"/>
      <c r="L3" s="9"/>
      <c r="M3" s="10"/>
      <c r="N3" s="9"/>
      <c r="Q3" s="6" t="str">
        <f>"ADD CONSTRAINT "&amp;D$8&amp;"_pkey"</f>
        <v>ADD CONSTRAINT merge_dpc_ff1_a006040_pkey</v>
      </c>
    </row>
    <row r="4" spans="1:47">
      <c r="B4" s="177" t="s">
        <v>133</v>
      </c>
      <c r="C4" s="178"/>
      <c r="D4" s="179" t="str">
        <f>VLOOKUP(D7,エンティティ一覧!A1:'エンティティ一覧'!AQ10060,13,FALSE)</f>
        <v>ENT_C1_07</v>
      </c>
      <c r="E4" s="180"/>
      <c r="F4" s="180"/>
      <c r="G4" s="180"/>
      <c r="H4" s="180"/>
      <c r="I4" s="180"/>
      <c r="J4" s="180"/>
      <c r="K4" s="180"/>
      <c r="L4" s="180"/>
      <c r="M4" s="181"/>
      <c r="R4" s="6" t="s">
        <v>176</v>
      </c>
    </row>
    <row r="5" spans="1:47">
      <c r="B5" s="161" t="s">
        <v>112</v>
      </c>
      <c r="C5" s="162"/>
      <c r="D5" s="163" t="str">
        <f>VLOOKUP(D7,エンティティ一覧!A1:'エンティティ一覧'!AQ10060,2,FALSE)</f>
        <v>SA_C1</v>
      </c>
      <c r="E5" s="164"/>
      <c r="F5" s="164"/>
      <c r="G5" s="164"/>
      <c r="H5" s="164"/>
      <c r="I5" s="164"/>
      <c r="J5" s="164"/>
      <c r="K5" s="164"/>
      <c r="L5" s="164"/>
      <c r="M5" s="165"/>
      <c r="S5" s="6" t="s">
        <v>174</v>
      </c>
    </row>
    <row r="6" spans="1:47">
      <c r="B6" s="161" t="s">
        <v>113</v>
      </c>
      <c r="C6" s="162"/>
      <c r="D6" s="163" t="str">
        <f>VLOOKUP(D7,エンティティ一覧!A1:'エンティティ一覧'!AQ10060,6,FALSE)</f>
        <v>結合テーブル_DPC</v>
      </c>
      <c r="E6" s="164"/>
      <c r="F6" s="164"/>
      <c r="G6" s="164"/>
      <c r="H6" s="164"/>
      <c r="I6" s="164"/>
      <c r="J6" s="164"/>
      <c r="K6" s="164"/>
      <c r="L6" s="164"/>
      <c r="M6" s="165"/>
      <c r="T6" s="6" t="s">
        <v>1695</v>
      </c>
    </row>
    <row r="7" spans="1:47">
      <c r="B7" s="161" t="s">
        <v>114</v>
      </c>
      <c r="C7" s="162"/>
      <c r="D7" s="163" t="s">
        <v>1702</v>
      </c>
      <c r="E7" s="164"/>
      <c r="F7" s="164"/>
      <c r="G7" s="164"/>
      <c r="H7" s="164"/>
      <c r="I7" s="164"/>
      <c r="J7" s="164"/>
      <c r="K7" s="164"/>
      <c r="L7" s="164"/>
      <c r="M7" s="165"/>
      <c r="T7" s="6" t="s">
        <v>1697</v>
      </c>
    </row>
    <row r="8" spans="1:47">
      <c r="B8" s="161" t="s">
        <v>115</v>
      </c>
      <c r="C8" s="162"/>
      <c r="D8" s="163" t="s">
        <v>1698</v>
      </c>
      <c r="E8" s="164"/>
      <c r="F8" s="164"/>
      <c r="G8" s="164"/>
      <c r="H8" s="164"/>
      <c r="I8" s="164"/>
      <c r="J8" s="164"/>
      <c r="K8" s="164"/>
      <c r="L8" s="164"/>
      <c r="M8" s="165"/>
      <c r="S8" s="6" t="s">
        <v>175</v>
      </c>
    </row>
    <row r="9" spans="1:47" ht="19.5" customHeight="1" thickBot="1">
      <c r="B9" s="166" t="s">
        <v>116</v>
      </c>
      <c r="C9" s="167"/>
      <c r="D9" s="168" t="str">
        <f>"二次利用DBの"&amp;SUBSTITUTE(D7,"_結合","")&amp;"テーブルについて、バックアップスキーマを含めて結合する。"</f>
        <v>二次利用DBのDPC調査データ_様式1_診断情報_併存症テーブルについて、バックアップスキーマを含めて結合する。</v>
      </c>
      <c r="E9" s="169"/>
      <c r="F9" s="169"/>
      <c r="G9" s="169"/>
      <c r="H9" s="169"/>
      <c r="I9" s="169"/>
      <c r="J9" s="169"/>
      <c r="K9" s="169"/>
      <c r="L9" s="169"/>
      <c r="M9" s="170"/>
      <c r="P9" s="6" t="str">
        <f>"ALTER TABLE milscm4."&amp;D$8&amp;" OWNER TO pgappl11;"</f>
        <v>ALTER TABLE milscm4.merge_dpc_ff1_a006040 OWNER TO pgappl11;</v>
      </c>
    </row>
    <row r="10" spans="1:47">
      <c r="B10" s="11"/>
      <c r="C10" s="11"/>
      <c r="D10" s="9"/>
      <c r="E10" s="9"/>
      <c r="F10" s="9"/>
      <c r="G10" s="9"/>
      <c r="H10" s="9"/>
      <c r="I10" s="9"/>
      <c r="J10" s="9"/>
      <c r="K10" s="9"/>
      <c r="L10" s="9"/>
      <c r="M10" s="10"/>
      <c r="N10" s="9"/>
      <c r="P10" s="6" t="str">
        <f>"GRANT ALL ON TABLE milscm4."&amp;D$8&amp;" TO pgappl11;"</f>
        <v>GRANT ALL ON TABLE milscm4.merge_dpc_ff1_a006040 TO pgappl11;</v>
      </c>
    </row>
    <row r="11" spans="1:47" ht="18" thickBot="1">
      <c r="B11" s="12" t="s">
        <v>117</v>
      </c>
      <c r="C11" s="11"/>
      <c r="D11" s="9"/>
      <c r="E11" s="9"/>
      <c r="F11" s="9"/>
      <c r="G11" s="9"/>
      <c r="H11" s="9"/>
      <c r="I11" s="9"/>
      <c r="J11" s="9"/>
      <c r="K11" s="9"/>
      <c r="L11" s="9"/>
      <c r="M11" s="10"/>
      <c r="N11" s="9"/>
      <c r="AF11" s="41" t="s">
        <v>479</v>
      </c>
      <c r="AG11" s="41" t="s">
        <v>477</v>
      </c>
      <c r="AH11" s="41" t="s">
        <v>478</v>
      </c>
      <c r="AK11" s="6" t="s">
        <v>479</v>
      </c>
      <c r="AP11" s="6" t="s">
        <v>477</v>
      </c>
      <c r="AU11" s="6" t="s">
        <v>478</v>
      </c>
    </row>
    <row r="12" spans="1:47" ht="18.75" customHeight="1">
      <c r="B12" s="171" t="s">
        <v>118</v>
      </c>
      <c r="C12" s="173" t="s">
        <v>134</v>
      </c>
      <c r="D12" s="173" t="s">
        <v>135</v>
      </c>
      <c r="E12" s="157" t="s">
        <v>119</v>
      </c>
      <c r="F12" s="175" t="s">
        <v>120</v>
      </c>
      <c r="G12" s="176"/>
      <c r="H12" s="175" t="s">
        <v>121</v>
      </c>
      <c r="I12" s="176"/>
      <c r="J12" s="157" t="s">
        <v>122</v>
      </c>
      <c r="K12" s="157" t="s">
        <v>123</v>
      </c>
      <c r="L12" s="157" t="s">
        <v>124</v>
      </c>
      <c r="M12" s="159" t="s">
        <v>2</v>
      </c>
      <c r="P12" s="6" t="str">
        <f>"CREATE TABLE milscm4."&amp;D$8</f>
        <v>CREATE TABLE milscm4.merge_dpc_ff1_a006040</v>
      </c>
      <c r="AF12" s="156" t="s">
        <v>480</v>
      </c>
      <c r="AG12" s="156"/>
      <c r="AH12" s="156"/>
      <c r="AJ12" s="6" t="str">
        <f>"INSERT INTO milscm4."&amp;$D$8</f>
        <v>INSERT INTO milscm4.merge_dpc_ff1_a006040</v>
      </c>
      <c r="AO12" s="6" t="str">
        <f>"INSERT INTO milscm4."&amp;$D$8</f>
        <v>INSERT INTO milscm4.merge_dpc_ff1_a006040</v>
      </c>
      <c r="AT12" s="6" t="str">
        <f>"INSERT INTO milscm4."&amp;$D$8</f>
        <v>INSERT INTO milscm4.merge_dpc_ff1_a006040</v>
      </c>
    </row>
    <row r="13" spans="1:47" ht="52.2">
      <c r="B13" s="172"/>
      <c r="C13" s="174"/>
      <c r="D13" s="174"/>
      <c r="E13" s="158"/>
      <c r="F13" s="13" t="s">
        <v>125</v>
      </c>
      <c r="G13" s="13" t="s">
        <v>126</v>
      </c>
      <c r="H13" s="13" t="s">
        <v>125</v>
      </c>
      <c r="I13" s="13" t="s">
        <v>127</v>
      </c>
      <c r="J13" s="158"/>
      <c r="K13" s="158"/>
      <c r="L13" s="158"/>
      <c r="M13" s="160"/>
      <c r="Q13" s="6" t="s">
        <v>174</v>
      </c>
      <c r="AF13" s="156"/>
      <c r="AG13" s="156"/>
      <c r="AH13" s="156"/>
      <c r="AJ13" s="6" t="s">
        <v>475</v>
      </c>
      <c r="AO13" s="6" t="s">
        <v>475</v>
      </c>
      <c r="AT13" s="6" t="s">
        <v>475</v>
      </c>
    </row>
    <row r="14" spans="1:47" s="22" customFormat="1">
      <c r="A14" s="6"/>
      <c r="B14" s="14">
        <f>ROW()-13</f>
        <v>1</v>
      </c>
      <c r="C14" s="15" t="s">
        <v>413</v>
      </c>
      <c r="D14" s="15" t="s">
        <v>159</v>
      </c>
      <c r="E14" s="17"/>
      <c r="F14" s="17" t="s">
        <v>183</v>
      </c>
      <c r="G14" s="17">
        <v>6</v>
      </c>
      <c r="H14" s="17" t="str">
        <f>IF(F14="フラグ","boolean",IF(F14="文字列","text",IF(F14="整数","integer",IF(F14="実数","numeric",""))))</f>
        <v>text</v>
      </c>
      <c r="I14" s="17">
        <f>IF(H14="boolean",1,IF(H14="text",IF(G14&lt;=126,1+(G14*3),4+(G14*3)),IF(H14="integer",4,IF(H14="numeric",3+CEILING(G14/4*2,2),0))))</f>
        <v>19</v>
      </c>
      <c r="J14" s="18"/>
      <c r="K14" s="18"/>
      <c r="L14" s="19" t="s">
        <v>137</v>
      </c>
      <c r="M14" s="20" t="s">
        <v>414</v>
      </c>
      <c r="P14" s="6"/>
      <c r="Q14" s="6"/>
      <c r="R14" s="6"/>
      <c r="S14" s="6" t="str">
        <f>IF(B14&lt;&gt;1,","&amp;D14,D14)</f>
        <v>torikomi_ym</v>
      </c>
      <c r="T14" s="6" t="str">
        <f>UPPER(H14)</f>
        <v>TEXT</v>
      </c>
      <c r="U14" s="6" t="str">
        <f>IF(K14&lt;&gt;"","default "&amp;IF(H14="text","'"&amp;K14&amp;"'",K14),"")</f>
        <v/>
      </c>
      <c r="V14" s="6" t="str">
        <f t="shared" ref="V14:V32" si="0">IF(L14="○","NOT NULL","")</f>
        <v>NOT NULL</v>
      </c>
      <c r="W14" s="6" t="str">
        <f t="shared" ref="W14:W32" si="1">"-- "&amp;C14</f>
        <v>-- 取込年月</v>
      </c>
      <c r="X14" s="6"/>
      <c r="AF14" s="50"/>
      <c r="AG14" s="50"/>
      <c r="AH14" s="50"/>
      <c r="AK14" s="22" t="str">
        <f t="shared" ref="AK14:AK17" si="2">IF(CHOOSE(MATCH(AK$11,$AF$11:$AH$11,0),$AF14,$AG14,$AH14)="〇",IF($B14&lt;&gt;1,",Null","Null"),IF($B14&lt;&gt;1,","&amp;$D14,$D14))</f>
        <v>torikomi_ym</v>
      </c>
      <c r="AP14" s="22" t="str">
        <f t="shared" ref="AP14:AP17" si="3">IF(CHOOSE(MATCH(AP$11,$AF$11:$AH$11,0),$AF14,$AG14,$AH14)="〇",IF($B14&lt;&gt;1,",Null","Null"),IF($B14&lt;&gt;1,","&amp;$D14,$D14))</f>
        <v>torikomi_ym</v>
      </c>
      <c r="AU14" s="22" t="str">
        <f t="shared" ref="AU14:AU17" si="4">IF(CHOOSE(MATCH(AU$11,$AF$11:$AH$11,0),$AF14,$AG14,$AH14)="〇",IF($B14&lt;&gt;1,",Null","Null"),IF($B14&lt;&gt;1,","&amp;$D14,$D14))</f>
        <v>torikomi_ym</v>
      </c>
    </row>
    <row r="15" spans="1:47" s="22" customFormat="1">
      <c r="A15" s="6"/>
      <c r="B15" s="14">
        <f t="shared" ref="B15:B30" si="5">ROW()-13</f>
        <v>2</v>
      </c>
      <c r="C15" s="15" t="s">
        <v>162</v>
      </c>
      <c r="D15" s="15" t="s">
        <v>136</v>
      </c>
      <c r="E15" s="17"/>
      <c r="F15" s="16" t="s">
        <v>129</v>
      </c>
      <c r="G15" s="17">
        <v>10</v>
      </c>
      <c r="H15" s="17" t="str">
        <f t="shared" ref="H15:H31" si="6">IF(F15="フラグ","boolean",IF(F15="文字列","text",IF(F15="整数","integer",IF(F15="実数","numeric",""))))</f>
        <v>integer</v>
      </c>
      <c r="I15" s="17">
        <f t="shared" ref="I15:I31" si="7">IF(H15="boolean",1,IF(H15="text",IF(G15&lt;=126,1+(G15*3),4+(G15*3)),IF(H15="integer",4,IF(H15="numeric",3+CEILING(G15/4*2,2),0))))</f>
        <v>4</v>
      </c>
      <c r="J15" s="18"/>
      <c r="K15" s="21"/>
      <c r="L15" s="19"/>
      <c r="M15" s="20" t="s">
        <v>415</v>
      </c>
      <c r="P15" s="6"/>
      <c r="Q15" s="6"/>
      <c r="R15" s="6"/>
      <c r="S15" s="6" t="str">
        <f t="shared" ref="S15:S32" si="8">IF(B15&lt;&gt;1,","&amp;D15,D15)</f>
        <v>,mil_karute_id</v>
      </c>
      <c r="T15" s="6" t="str">
        <f t="shared" ref="T15:T32" si="9">UPPER(H15)</f>
        <v>INTEGER</v>
      </c>
      <c r="U15" s="6" t="str">
        <f t="shared" ref="U15:U32" si="10">IF(K15&lt;&gt;"","default "&amp;IF(H15="text","'"&amp;K15&amp;"'",K15),"")</f>
        <v/>
      </c>
      <c r="V15" s="6" t="str">
        <f t="shared" si="0"/>
        <v/>
      </c>
      <c r="W15" s="6" t="str">
        <f t="shared" si="1"/>
        <v>-- 千年カルテID</v>
      </c>
      <c r="X15" s="6"/>
      <c r="AF15" s="50"/>
      <c r="AG15" s="50"/>
      <c r="AH15" s="50"/>
      <c r="AK15" s="22" t="str">
        <f t="shared" si="2"/>
        <v>,mil_karute_id</v>
      </c>
      <c r="AP15" s="22" t="str">
        <f t="shared" si="3"/>
        <v>,mil_karute_id</v>
      </c>
      <c r="AU15" s="22" t="str">
        <f t="shared" si="4"/>
        <v>,mil_karute_id</v>
      </c>
    </row>
    <row r="16" spans="1:47" s="22" customFormat="1" ht="34.799999999999997">
      <c r="A16" s="6"/>
      <c r="B16" s="14">
        <f t="shared" si="5"/>
        <v>3</v>
      </c>
      <c r="C16" s="25" t="s">
        <v>161</v>
      </c>
      <c r="D16" s="25" t="s">
        <v>138</v>
      </c>
      <c r="E16" s="16" t="s">
        <v>137</v>
      </c>
      <c r="F16" s="16" t="s">
        <v>183</v>
      </c>
      <c r="G16" s="16">
        <v>9</v>
      </c>
      <c r="H16" s="17" t="str">
        <f t="shared" si="6"/>
        <v>text</v>
      </c>
      <c r="I16" s="17">
        <f t="shared" si="7"/>
        <v>28</v>
      </c>
      <c r="J16" s="26"/>
      <c r="K16" s="27"/>
      <c r="L16" s="28" t="s">
        <v>137</v>
      </c>
      <c r="M16" s="29" t="s">
        <v>416</v>
      </c>
      <c r="P16" s="6"/>
      <c r="Q16" s="6"/>
      <c r="R16" s="6"/>
      <c r="S16" s="6" t="str">
        <f t="shared" si="8"/>
        <v>,facility_id</v>
      </c>
      <c r="T16" s="6" t="str">
        <f t="shared" si="9"/>
        <v>TEXT</v>
      </c>
      <c r="U16" s="6" t="str">
        <f t="shared" si="10"/>
        <v/>
      </c>
      <c r="V16" s="6" t="str">
        <f t="shared" si="0"/>
        <v>NOT NULL</v>
      </c>
      <c r="W16" s="6" t="str">
        <f t="shared" si="1"/>
        <v>-- 施設ID</v>
      </c>
      <c r="X16" s="6"/>
      <c r="AF16" s="50"/>
      <c r="AG16" s="50"/>
      <c r="AH16" s="50"/>
      <c r="AK16" s="22" t="str">
        <f t="shared" si="2"/>
        <v>,facility_id</v>
      </c>
      <c r="AP16" s="22" t="str">
        <f t="shared" si="3"/>
        <v>,facility_id</v>
      </c>
      <c r="AU16" s="22" t="str">
        <f t="shared" si="4"/>
        <v>,facility_id</v>
      </c>
    </row>
    <row r="17" spans="1:47" s="22" customFormat="1" ht="69.599999999999994">
      <c r="A17" s="6"/>
      <c r="B17" s="14">
        <f t="shared" si="5"/>
        <v>4</v>
      </c>
      <c r="C17" s="15" t="s">
        <v>417</v>
      </c>
      <c r="D17" s="15" t="s">
        <v>139</v>
      </c>
      <c r="E17" s="17" t="s">
        <v>137</v>
      </c>
      <c r="F17" s="16" t="s">
        <v>183</v>
      </c>
      <c r="G17" s="17">
        <v>6</v>
      </c>
      <c r="H17" s="17" t="str">
        <f t="shared" si="6"/>
        <v>text</v>
      </c>
      <c r="I17" s="17">
        <f t="shared" si="7"/>
        <v>19</v>
      </c>
      <c r="J17" s="18"/>
      <c r="K17" s="21"/>
      <c r="L17" s="19" t="s">
        <v>137</v>
      </c>
      <c r="M17" s="20" t="s">
        <v>518</v>
      </c>
      <c r="P17" s="6"/>
      <c r="Q17" s="6"/>
      <c r="R17" s="6"/>
      <c r="S17" s="6" t="str">
        <f t="shared" si="8"/>
        <v>,shinryo_ym</v>
      </c>
      <c r="T17" s="6" t="str">
        <f t="shared" si="9"/>
        <v>TEXT</v>
      </c>
      <c r="U17" s="6" t="str">
        <f t="shared" si="10"/>
        <v/>
      </c>
      <c r="V17" s="6" t="str">
        <f t="shared" si="0"/>
        <v>NOT NULL</v>
      </c>
      <c r="W17" s="6" t="str">
        <f t="shared" si="1"/>
        <v>-- 診療年月</v>
      </c>
      <c r="X17" s="6"/>
      <c r="AF17" s="50"/>
      <c r="AG17" s="50"/>
      <c r="AH17" s="50"/>
      <c r="AK17" s="22" t="str">
        <f t="shared" si="2"/>
        <v>,shinryo_ym</v>
      </c>
      <c r="AP17" s="22" t="str">
        <f t="shared" si="3"/>
        <v>,shinryo_ym</v>
      </c>
      <c r="AU17" s="22" t="str">
        <f t="shared" si="4"/>
        <v>,shinryo_ym</v>
      </c>
    </row>
    <row r="18" spans="1:47" s="22" customFormat="1">
      <c r="A18" s="6"/>
      <c r="B18" s="14">
        <f>ROW()-13</f>
        <v>5</v>
      </c>
      <c r="C18" s="25" t="s">
        <v>483</v>
      </c>
      <c r="D18" s="25" t="s">
        <v>160</v>
      </c>
      <c r="E18" s="16"/>
      <c r="F18" s="16" t="s">
        <v>183</v>
      </c>
      <c r="G18" s="16">
        <v>3</v>
      </c>
      <c r="H18" s="17" t="str">
        <f t="shared" si="6"/>
        <v>text</v>
      </c>
      <c r="I18" s="17">
        <f t="shared" si="7"/>
        <v>10</v>
      </c>
      <c r="J18" s="26"/>
      <c r="K18" s="27" t="s">
        <v>419</v>
      </c>
      <c r="L18" s="28" t="s">
        <v>137</v>
      </c>
      <c r="M18" s="29" t="s">
        <v>420</v>
      </c>
      <c r="P18" s="6"/>
      <c r="Q18" s="6"/>
      <c r="R18" s="6"/>
      <c r="S18" s="6" t="str">
        <f t="shared" si="8"/>
        <v>,data_type</v>
      </c>
      <c r="T18" s="6" t="str">
        <f t="shared" si="9"/>
        <v>TEXT</v>
      </c>
      <c r="U18" s="6" t="str">
        <f t="shared" si="10"/>
        <v>default 'DPC'</v>
      </c>
      <c r="V18" s="6" t="str">
        <f t="shared" si="0"/>
        <v>NOT NULL</v>
      </c>
      <c r="W18" s="6" t="str">
        <f t="shared" si="1"/>
        <v>-- データ種別</v>
      </c>
      <c r="X18" s="6"/>
      <c r="AF18" s="50"/>
      <c r="AG18" s="50"/>
      <c r="AH18" s="50"/>
      <c r="AK18" s="22" t="str">
        <f>IF(CHOOSE(MATCH(AK$11,$AF$11:$AH$11,0),$AF18,$AG18,$AH18)="〇",IF($B18&lt;&gt;1,",Null","Null"),IF($B18&lt;&gt;1,","&amp;$D18,$D18))</f>
        <v>,data_type</v>
      </c>
      <c r="AP18" s="22" t="str">
        <f>IF(CHOOSE(MATCH(AP$11,$AF$11:$AH$11,0),$AF18,$AG18,$AH18)="〇",IF($B18&lt;&gt;1,",Null","Null"),IF($B18&lt;&gt;1,","&amp;$D18,$D18))</f>
        <v>,data_type</v>
      </c>
      <c r="AU18" s="22" t="str">
        <f>IF(CHOOSE(MATCH(AU$11,$AF$11:$AH$11,0),$AF18,$AG18,$AH18)="〇",IF($B18&lt;&gt;1,",Null","Null"),IF($B18&lt;&gt;1,","&amp;$D18,$D18))</f>
        <v>,data_type</v>
      </c>
    </row>
    <row r="19" spans="1:47" s="22" customFormat="1">
      <c r="A19" s="6"/>
      <c r="B19" s="14">
        <f t="shared" si="5"/>
        <v>6</v>
      </c>
      <c r="C19" s="15" t="s">
        <v>421</v>
      </c>
      <c r="D19" s="15" t="s">
        <v>179</v>
      </c>
      <c r="E19" s="17" t="s">
        <v>137</v>
      </c>
      <c r="F19" s="16" t="s">
        <v>183</v>
      </c>
      <c r="G19" s="17">
        <v>10</v>
      </c>
      <c r="H19" s="17" t="str">
        <f t="shared" si="6"/>
        <v>text</v>
      </c>
      <c r="I19" s="17">
        <f t="shared" si="7"/>
        <v>31</v>
      </c>
      <c r="J19" s="18"/>
      <c r="K19" s="21"/>
      <c r="L19" s="19" t="s">
        <v>137</v>
      </c>
      <c r="M19" s="20"/>
      <c r="P19" s="6"/>
      <c r="Q19" s="6"/>
      <c r="R19" s="6"/>
      <c r="S19" s="6" t="str">
        <f t="shared" si="8"/>
        <v>,shikibetsu_no</v>
      </c>
      <c r="T19" s="6" t="str">
        <f t="shared" si="9"/>
        <v>TEXT</v>
      </c>
      <c r="U19" s="6" t="str">
        <f t="shared" si="10"/>
        <v/>
      </c>
      <c r="V19" s="6" t="str">
        <f t="shared" si="0"/>
        <v>NOT NULL</v>
      </c>
      <c r="W19" s="6" t="str">
        <f t="shared" si="1"/>
        <v>-- データ識別番号</v>
      </c>
      <c r="X19" s="6"/>
      <c r="AF19" s="50"/>
      <c r="AG19" s="50"/>
      <c r="AH19" s="50"/>
      <c r="AK19" s="22" t="str">
        <f t="shared" ref="AK19:AK32" si="11">IF(CHOOSE(MATCH(AK$11,$AF$11:$AH$11,0),$AF19,$AG19,$AH19)="〇",IF($B19&lt;&gt;1,",Null","Null"),IF($B19&lt;&gt;1,","&amp;$D19,$D19))</f>
        <v>,shikibetsu_no</v>
      </c>
      <c r="AP19" s="22" t="str">
        <f t="shared" ref="AP19:AP32" si="12">IF(CHOOSE(MATCH(AP$11,$AF$11:$AH$11,0),$AF19,$AG19,$AH19)="〇",IF($B19&lt;&gt;1,",Null","Null"),IF($B19&lt;&gt;1,","&amp;$D19,$D19))</f>
        <v>,shikibetsu_no</v>
      </c>
      <c r="AU19" s="22" t="str">
        <f t="shared" ref="AU19:AU32" si="13">IF(CHOOSE(MATCH(AU$11,$AF$11:$AH$11,0),$AF19,$AG19,$AH19)="〇",IF($B19&lt;&gt;1,",Null","Null"),IF($B19&lt;&gt;1,","&amp;$D19,$D19))</f>
        <v>,shikibetsu_no</v>
      </c>
    </row>
    <row r="20" spans="1:47" s="22" customFormat="1">
      <c r="A20" s="6"/>
      <c r="B20" s="14">
        <f t="shared" si="5"/>
        <v>7</v>
      </c>
      <c r="C20" s="25" t="s">
        <v>485</v>
      </c>
      <c r="D20" s="25" t="s">
        <v>141</v>
      </c>
      <c r="E20" s="16" t="s">
        <v>137</v>
      </c>
      <c r="F20" s="16" t="s">
        <v>183</v>
      </c>
      <c r="G20" s="16">
        <v>8</v>
      </c>
      <c r="H20" s="17" t="str">
        <f t="shared" si="6"/>
        <v>text</v>
      </c>
      <c r="I20" s="17">
        <f t="shared" si="7"/>
        <v>25</v>
      </c>
      <c r="J20" s="26"/>
      <c r="K20" s="27"/>
      <c r="L20" s="28" t="s">
        <v>137</v>
      </c>
      <c r="M20" s="29" t="s">
        <v>425</v>
      </c>
      <c r="P20" s="6"/>
      <c r="Q20" s="6"/>
      <c r="R20" s="6"/>
      <c r="S20" s="6" t="str">
        <f t="shared" si="8"/>
        <v>,nyuin_ymd</v>
      </c>
      <c r="T20" s="6" t="str">
        <f t="shared" si="9"/>
        <v>TEXT</v>
      </c>
      <c r="U20" s="6" t="str">
        <f t="shared" si="10"/>
        <v/>
      </c>
      <c r="V20" s="6" t="str">
        <f t="shared" si="0"/>
        <v>NOT NULL</v>
      </c>
      <c r="W20" s="6" t="str">
        <f t="shared" si="1"/>
        <v>-- 入院年月日</v>
      </c>
      <c r="X20" s="6"/>
      <c r="AF20" s="50"/>
      <c r="AG20" s="50"/>
      <c r="AH20" s="50"/>
      <c r="AK20" s="22" t="str">
        <f t="shared" si="11"/>
        <v>,nyuin_ymd</v>
      </c>
      <c r="AP20" s="22" t="str">
        <f t="shared" si="12"/>
        <v>,nyuin_ymd</v>
      </c>
      <c r="AU20" s="22" t="str">
        <f t="shared" si="13"/>
        <v>,nyuin_ymd</v>
      </c>
    </row>
    <row r="21" spans="1:47" s="22" customFormat="1">
      <c r="A21" s="6"/>
      <c r="B21" s="14">
        <f t="shared" si="5"/>
        <v>8</v>
      </c>
      <c r="C21" s="15" t="s">
        <v>545</v>
      </c>
      <c r="D21" s="15" t="s">
        <v>546</v>
      </c>
      <c r="E21" s="17" t="s">
        <v>137</v>
      </c>
      <c r="F21" s="16" t="s">
        <v>183</v>
      </c>
      <c r="G21" s="17">
        <v>4</v>
      </c>
      <c r="H21" s="17" t="str">
        <f t="shared" si="6"/>
        <v>text</v>
      </c>
      <c r="I21" s="17">
        <f t="shared" si="7"/>
        <v>13</v>
      </c>
      <c r="J21" s="18"/>
      <c r="K21" s="21"/>
      <c r="L21" s="19" t="s">
        <v>137</v>
      </c>
      <c r="M21" s="20"/>
      <c r="P21" s="6"/>
      <c r="Q21" s="6"/>
      <c r="R21" s="6"/>
      <c r="S21" s="6" t="str">
        <f t="shared" si="8"/>
        <v>,times_no</v>
      </c>
      <c r="T21" s="6" t="str">
        <f t="shared" si="9"/>
        <v>TEXT</v>
      </c>
      <c r="U21" s="6" t="str">
        <f t="shared" si="10"/>
        <v/>
      </c>
      <c r="V21" s="6" t="str">
        <f t="shared" si="0"/>
        <v>NOT NULL</v>
      </c>
      <c r="W21" s="6" t="str">
        <f t="shared" si="1"/>
        <v>-- 回数管理番号</v>
      </c>
      <c r="X21" s="6"/>
      <c r="AF21" s="50"/>
      <c r="AG21" s="50"/>
      <c r="AH21" s="50"/>
      <c r="AK21" s="22" t="str">
        <f t="shared" si="11"/>
        <v>,times_no</v>
      </c>
      <c r="AP21" s="22" t="str">
        <f t="shared" si="12"/>
        <v>,times_no</v>
      </c>
      <c r="AU21" s="22" t="str">
        <f t="shared" si="13"/>
        <v>,times_no</v>
      </c>
    </row>
    <row r="22" spans="1:47" s="22" customFormat="1">
      <c r="A22" s="6"/>
      <c r="B22" s="14">
        <f>ROW()-13</f>
        <v>9</v>
      </c>
      <c r="C22" s="25" t="s">
        <v>547</v>
      </c>
      <c r="D22" s="25" t="s">
        <v>548</v>
      </c>
      <c r="E22" s="16" t="s">
        <v>137</v>
      </c>
      <c r="F22" s="16" t="s">
        <v>183</v>
      </c>
      <c r="G22" s="16">
        <v>1</v>
      </c>
      <c r="H22" s="17" t="str">
        <f t="shared" si="6"/>
        <v>text</v>
      </c>
      <c r="I22" s="17">
        <f t="shared" si="7"/>
        <v>4</v>
      </c>
      <c r="J22" s="26"/>
      <c r="K22" s="27"/>
      <c r="L22" s="28" t="s">
        <v>137</v>
      </c>
      <c r="M22" s="29"/>
      <c r="P22" s="6"/>
      <c r="Q22" s="6"/>
      <c r="R22" s="6"/>
      <c r="S22" s="6" t="str">
        <f t="shared" si="8"/>
        <v>,sokatsu_shinryo_no</v>
      </c>
      <c r="T22" s="6" t="str">
        <f t="shared" si="9"/>
        <v>TEXT</v>
      </c>
      <c r="U22" s="6" t="str">
        <f t="shared" si="10"/>
        <v/>
      </c>
      <c r="V22" s="6" t="str">
        <f t="shared" si="0"/>
        <v>NOT NULL</v>
      </c>
      <c r="W22" s="6" t="str">
        <f t="shared" si="1"/>
        <v>-- 統括診療情報番号</v>
      </c>
      <c r="X22" s="6"/>
      <c r="AF22" s="50"/>
      <c r="AG22" s="50"/>
      <c r="AH22" s="50"/>
      <c r="AK22" s="22" t="str">
        <f t="shared" si="11"/>
        <v>,sokatsu_shinryo_no</v>
      </c>
      <c r="AP22" s="22" t="str">
        <f t="shared" si="12"/>
        <v>,sokatsu_shinryo_no</v>
      </c>
      <c r="AU22" s="22" t="str">
        <f t="shared" si="13"/>
        <v>,sokatsu_shinryo_no</v>
      </c>
    </row>
    <row r="23" spans="1:47" s="22" customFormat="1">
      <c r="A23" s="6"/>
      <c r="B23" s="14">
        <f t="shared" si="5"/>
        <v>10</v>
      </c>
      <c r="C23" s="15" t="s">
        <v>549</v>
      </c>
      <c r="D23" s="15" t="s">
        <v>550</v>
      </c>
      <c r="E23" s="17" t="s">
        <v>137</v>
      </c>
      <c r="F23" s="16" t="s">
        <v>183</v>
      </c>
      <c r="G23" s="17">
        <v>7</v>
      </c>
      <c r="H23" s="17" t="str">
        <f t="shared" si="6"/>
        <v>text</v>
      </c>
      <c r="I23" s="17">
        <f t="shared" si="7"/>
        <v>22</v>
      </c>
      <c r="J23" s="18"/>
      <c r="K23" s="21" t="s">
        <v>1706</v>
      </c>
      <c r="L23" s="19" t="s">
        <v>137</v>
      </c>
      <c r="M23" s="20" t="s">
        <v>1707</v>
      </c>
      <c r="P23" s="6"/>
      <c r="Q23" s="6"/>
      <c r="R23" s="6"/>
      <c r="S23" s="6" t="str">
        <f t="shared" si="8"/>
        <v>,code</v>
      </c>
      <c r="T23" s="6" t="str">
        <f t="shared" si="9"/>
        <v>TEXT</v>
      </c>
      <c r="U23" s="6" t="str">
        <f t="shared" si="10"/>
        <v>default 'A006040'</v>
      </c>
      <c r="V23" s="6" t="str">
        <f t="shared" si="0"/>
        <v>NOT NULL</v>
      </c>
      <c r="W23" s="6" t="str">
        <f t="shared" si="1"/>
        <v>-- コード</v>
      </c>
      <c r="X23" s="6"/>
      <c r="AF23" s="50"/>
      <c r="AG23" s="50"/>
      <c r="AH23" s="50"/>
      <c r="AK23" s="22" t="str">
        <f t="shared" si="11"/>
        <v>,code</v>
      </c>
      <c r="AP23" s="22" t="str">
        <f t="shared" si="12"/>
        <v>,code</v>
      </c>
      <c r="AU23" s="22" t="str">
        <f t="shared" si="13"/>
        <v>,code</v>
      </c>
    </row>
    <row r="24" spans="1:47" s="22" customFormat="1">
      <c r="A24" s="6"/>
      <c r="B24" s="14">
        <f t="shared" si="5"/>
        <v>11</v>
      </c>
      <c r="C24" s="25" t="s">
        <v>551</v>
      </c>
      <c r="D24" s="25" t="s">
        <v>552</v>
      </c>
      <c r="E24" s="16" t="s">
        <v>137</v>
      </c>
      <c r="F24" s="16" t="s">
        <v>183</v>
      </c>
      <c r="G24" s="16">
        <v>8</v>
      </c>
      <c r="H24" s="17" t="str">
        <f t="shared" si="6"/>
        <v>text</v>
      </c>
      <c r="I24" s="17">
        <f t="shared" si="7"/>
        <v>25</v>
      </c>
      <c r="J24" s="26"/>
      <c r="K24" s="27">
        <v>20140401</v>
      </c>
      <c r="L24" s="28" t="s">
        <v>137</v>
      </c>
      <c r="M24" s="29" t="s">
        <v>770</v>
      </c>
      <c r="P24" s="6"/>
      <c r="Q24" s="6"/>
      <c r="R24" s="6"/>
      <c r="S24" s="6" t="str">
        <f t="shared" si="8"/>
        <v>,version</v>
      </c>
      <c r="T24" s="6" t="str">
        <f t="shared" si="9"/>
        <v>TEXT</v>
      </c>
      <c r="U24" s="6" t="str">
        <f t="shared" si="10"/>
        <v>default '20140401'</v>
      </c>
      <c r="V24" s="6" t="str">
        <f t="shared" si="0"/>
        <v>NOT NULL</v>
      </c>
      <c r="W24" s="6" t="str">
        <f t="shared" si="1"/>
        <v>-- バージョン</v>
      </c>
      <c r="X24" s="6"/>
      <c r="AF24" s="50"/>
      <c r="AG24" s="50"/>
      <c r="AH24" s="50"/>
      <c r="AK24" s="22" t="str">
        <f t="shared" si="11"/>
        <v>,version</v>
      </c>
      <c r="AP24" s="22" t="str">
        <f t="shared" si="12"/>
        <v>,version</v>
      </c>
      <c r="AU24" s="22" t="str">
        <f t="shared" si="13"/>
        <v>,version</v>
      </c>
    </row>
    <row r="25" spans="1:47" s="22" customFormat="1">
      <c r="A25" s="6"/>
      <c r="B25" s="14">
        <f t="shared" si="5"/>
        <v>12</v>
      </c>
      <c r="C25" s="15" t="s">
        <v>553</v>
      </c>
      <c r="D25" s="15" t="s">
        <v>554</v>
      </c>
      <c r="E25" s="17" t="s">
        <v>137</v>
      </c>
      <c r="F25" s="16" t="s">
        <v>183</v>
      </c>
      <c r="G25" s="17">
        <v>4</v>
      </c>
      <c r="H25" s="17" t="str">
        <f t="shared" si="6"/>
        <v>text</v>
      </c>
      <c r="I25" s="17">
        <f t="shared" si="7"/>
        <v>13</v>
      </c>
      <c r="J25" s="18"/>
      <c r="K25" s="21"/>
      <c r="L25" s="19" t="s">
        <v>137</v>
      </c>
      <c r="M25" s="20"/>
      <c r="P25" s="6"/>
      <c r="Q25" s="6"/>
      <c r="R25" s="6"/>
      <c r="S25" s="6" t="str">
        <f t="shared" si="8"/>
        <v>,number</v>
      </c>
      <c r="T25" s="6" t="str">
        <f t="shared" si="9"/>
        <v>TEXT</v>
      </c>
      <c r="U25" s="6" t="str">
        <f t="shared" si="10"/>
        <v/>
      </c>
      <c r="V25" s="6" t="str">
        <f t="shared" si="0"/>
        <v>NOT NULL</v>
      </c>
      <c r="W25" s="6" t="str">
        <f t="shared" si="1"/>
        <v>-- 連番</v>
      </c>
      <c r="X25" s="6"/>
      <c r="AF25" s="50"/>
      <c r="AG25" s="50"/>
      <c r="AH25" s="50"/>
      <c r="AK25" s="22" t="str">
        <f t="shared" si="11"/>
        <v>,number</v>
      </c>
      <c r="AP25" s="22" t="str">
        <f t="shared" si="12"/>
        <v>,number</v>
      </c>
      <c r="AU25" s="22" t="str">
        <f t="shared" si="13"/>
        <v>,number</v>
      </c>
    </row>
    <row r="26" spans="1:47" s="22" customFormat="1">
      <c r="A26" s="6"/>
      <c r="B26" s="14">
        <f>ROW()-13</f>
        <v>13</v>
      </c>
      <c r="C26" s="25" t="s">
        <v>648</v>
      </c>
      <c r="D26" s="25" t="s">
        <v>1114</v>
      </c>
      <c r="E26" s="16"/>
      <c r="F26" s="16" t="s">
        <v>183</v>
      </c>
      <c r="G26" s="16">
        <v>5</v>
      </c>
      <c r="H26" s="17" t="str">
        <f t="shared" si="6"/>
        <v>text</v>
      </c>
      <c r="I26" s="17">
        <f t="shared" si="7"/>
        <v>16</v>
      </c>
      <c r="J26" s="26"/>
      <c r="K26" s="27"/>
      <c r="L26" s="28"/>
      <c r="M26" s="29" t="s">
        <v>1708</v>
      </c>
      <c r="P26" s="6"/>
      <c r="Q26" s="6"/>
      <c r="R26" s="6"/>
      <c r="S26" s="6" t="str">
        <f t="shared" si="8"/>
        <v>,icd10_code</v>
      </c>
      <c r="T26" s="6" t="str">
        <f t="shared" si="9"/>
        <v>TEXT</v>
      </c>
      <c r="U26" s="6" t="str">
        <f t="shared" si="10"/>
        <v/>
      </c>
      <c r="V26" s="6" t="str">
        <f t="shared" si="0"/>
        <v/>
      </c>
      <c r="W26" s="6" t="str">
        <f t="shared" si="1"/>
        <v>-- ICD10コード</v>
      </c>
      <c r="X26" s="6"/>
      <c r="AF26" s="50"/>
      <c r="AG26" s="50"/>
      <c r="AH26" s="50"/>
      <c r="AK26" s="22" t="str">
        <f t="shared" si="11"/>
        <v>,icd10_code</v>
      </c>
      <c r="AP26" s="22" t="str">
        <f t="shared" si="12"/>
        <v>,icd10_code</v>
      </c>
      <c r="AU26" s="22" t="str">
        <f t="shared" si="13"/>
        <v>,icd10_code</v>
      </c>
    </row>
    <row r="27" spans="1:47" s="22" customFormat="1">
      <c r="A27" s="6"/>
      <c r="B27" s="14">
        <f t="shared" si="5"/>
        <v>14</v>
      </c>
      <c r="C27" s="15" t="s">
        <v>650</v>
      </c>
      <c r="D27" s="15" t="s">
        <v>966</v>
      </c>
      <c r="E27" s="17"/>
      <c r="F27" s="16" t="s">
        <v>183</v>
      </c>
      <c r="G27" s="17">
        <v>7</v>
      </c>
      <c r="H27" s="17" t="str">
        <f t="shared" si="6"/>
        <v>text</v>
      </c>
      <c r="I27" s="17">
        <f t="shared" si="7"/>
        <v>22</v>
      </c>
      <c r="J27" s="18"/>
      <c r="K27" s="21"/>
      <c r="L27" s="19"/>
      <c r="M27" s="20"/>
      <c r="P27" s="6"/>
      <c r="Q27" s="6"/>
      <c r="R27" s="6"/>
      <c r="S27" s="6" t="str">
        <f t="shared" si="8"/>
        <v>,shobyo_code</v>
      </c>
      <c r="T27" s="6" t="str">
        <f t="shared" si="9"/>
        <v>TEXT</v>
      </c>
      <c r="U27" s="6" t="str">
        <f t="shared" si="10"/>
        <v/>
      </c>
      <c r="V27" s="6" t="str">
        <f t="shared" si="0"/>
        <v/>
      </c>
      <c r="W27" s="6" t="str">
        <f t="shared" si="1"/>
        <v>-- 傷病名コード</v>
      </c>
      <c r="X27" s="6"/>
      <c r="AF27" s="50"/>
      <c r="AG27" s="50"/>
      <c r="AH27" s="50"/>
      <c r="AK27" s="22" t="str">
        <f t="shared" si="11"/>
        <v>,shobyo_code</v>
      </c>
      <c r="AP27" s="22" t="str">
        <f t="shared" si="12"/>
        <v>,shobyo_code</v>
      </c>
      <c r="AU27" s="22" t="str">
        <f t="shared" si="13"/>
        <v>,shobyo_code</v>
      </c>
    </row>
    <row r="28" spans="1:47" s="22" customFormat="1">
      <c r="A28" s="6"/>
      <c r="B28" s="14">
        <f t="shared" si="5"/>
        <v>15</v>
      </c>
      <c r="C28" s="15" t="s">
        <v>652</v>
      </c>
      <c r="D28" s="15" t="s">
        <v>971</v>
      </c>
      <c r="E28" s="17"/>
      <c r="F28" s="16" t="s">
        <v>183</v>
      </c>
      <c r="G28" s="17">
        <v>4</v>
      </c>
      <c r="H28" s="17" t="str">
        <f t="shared" si="6"/>
        <v>text</v>
      </c>
      <c r="I28" s="17">
        <f t="shared" si="7"/>
        <v>13</v>
      </c>
      <c r="J28" s="18"/>
      <c r="K28" s="21"/>
      <c r="L28" s="19"/>
      <c r="M28" s="20"/>
      <c r="P28" s="6"/>
      <c r="Q28" s="6"/>
      <c r="R28" s="6"/>
      <c r="S28" s="6" t="str">
        <f t="shared" si="8"/>
        <v>,shushoku_code1</v>
      </c>
      <c r="T28" s="6" t="str">
        <f t="shared" si="9"/>
        <v>TEXT</v>
      </c>
      <c r="U28" s="6" t="str">
        <f t="shared" si="10"/>
        <v/>
      </c>
      <c r="V28" s="6" t="str">
        <f t="shared" si="0"/>
        <v/>
      </c>
      <c r="W28" s="6" t="str">
        <f t="shared" si="1"/>
        <v>-- 修飾語コード1</v>
      </c>
      <c r="X28" s="6"/>
      <c r="AF28" s="50"/>
      <c r="AG28" s="50"/>
      <c r="AH28" s="50"/>
      <c r="AK28" s="22" t="str">
        <f t="shared" si="11"/>
        <v>,shushoku_code1</v>
      </c>
      <c r="AP28" s="22" t="str">
        <f t="shared" si="12"/>
        <v>,shushoku_code1</v>
      </c>
      <c r="AU28" s="22" t="str">
        <f t="shared" si="13"/>
        <v>,shushoku_code1</v>
      </c>
    </row>
    <row r="29" spans="1:47" s="22" customFormat="1">
      <c r="A29" s="6"/>
      <c r="B29" s="14">
        <f t="shared" si="5"/>
        <v>16</v>
      </c>
      <c r="C29" s="25" t="s">
        <v>654</v>
      </c>
      <c r="D29" s="25" t="s">
        <v>972</v>
      </c>
      <c r="E29" s="16"/>
      <c r="F29" s="16" t="s">
        <v>183</v>
      </c>
      <c r="G29" s="16">
        <v>4</v>
      </c>
      <c r="H29" s="17" t="str">
        <f t="shared" si="6"/>
        <v>text</v>
      </c>
      <c r="I29" s="17">
        <f t="shared" si="7"/>
        <v>13</v>
      </c>
      <c r="J29" s="26"/>
      <c r="K29" s="27"/>
      <c r="L29" s="28"/>
      <c r="M29" s="29"/>
      <c r="P29" s="6"/>
      <c r="Q29" s="6"/>
      <c r="R29" s="6"/>
      <c r="S29" s="6" t="str">
        <f t="shared" si="8"/>
        <v>,shushoku_code2</v>
      </c>
      <c r="T29" s="6" t="str">
        <f t="shared" si="9"/>
        <v>TEXT</v>
      </c>
      <c r="U29" s="6" t="str">
        <f t="shared" si="10"/>
        <v/>
      </c>
      <c r="V29" s="6" t="str">
        <f t="shared" si="0"/>
        <v/>
      </c>
      <c r="W29" s="6" t="str">
        <f t="shared" si="1"/>
        <v>-- 修飾語コード2</v>
      </c>
      <c r="X29" s="6"/>
      <c r="AF29" s="50"/>
      <c r="AG29" s="50"/>
      <c r="AH29" s="50"/>
      <c r="AK29" s="22" t="str">
        <f t="shared" si="11"/>
        <v>,shushoku_code2</v>
      </c>
      <c r="AP29" s="22" t="str">
        <f t="shared" si="12"/>
        <v>,shushoku_code2</v>
      </c>
      <c r="AU29" s="22" t="str">
        <f t="shared" si="13"/>
        <v>,shushoku_code2</v>
      </c>
    </row>
    <row r="30" spans="1:47" s="22" customFormat="1">
      <c r="A30" s="6"/>
      <c r="B30" s="14">
        <f t="shared" si="5"/>
        <v>17</v>
      </c>
      <c r="C30" s="15" t="s">
        <v>656</v>
      </c>
      <c r="D30" s="15" t="s">
        <v>973</v>
      </c>
      <c r="E30" s="17"/>
      <c r="F30" s="16" t="s">
        <v>183</v>
      </c>
      <c r="G30" s="17">
        <v>4</v>
      </c>
      <c r="H30" s="17" t="str">
        <f t="shared" si="6"/>
        <v>text</v>
      </c>
      <c r="I30" s="17">
        <f t="shared" si="7"/>
        <v>13</v>
      </c>
      <c r="J30" s="18"/>
      <c r="K30" s="21"/>
      <c r="L30" s="19"/>
      <c r="M30" s="20"/>
      <c r="P30" s="6"/>
      <c r="Q30" s="6"/>
      <c r="R30" s="6"/>
      <c r="S30" s="6" t="str">
        <f t="shared" si="8"/>
        <v>,shushoku_code3</v>
      </c>
      <c r="T30" s="6" t="str">
        <f t="shared" si="9"/>
        <v>TEXT</v>
      </c>
      <c r="U30" s="6" t="str">
        <f t="shared" si="10"/>
        <v/>
      </c>
      <c r="V30" s="6" t="str">
        <f t="shared" si="0"/>
        <v/>
      </c>
      <c r="W30" s="6" t="str">
        <f t="shared" si="1"/>
        <v>-- 修飾語コード3</v>
      </c>
      <c r="X30" s="6"/>
      <c r="AF30" s="50"/>
      <c r="AG30" s="50"/>
      <c r="AH30" s="50"/>
      <c r="AK30" s="22" t="str">
        <f t="shared" si="11"/>
        <v>,shushoku_code3</v>
      </c>
      <c r="AP30" s="22" t="str">
        <f t="shared" si="12"/>
        <v>,shushoku_code3</v>
      </c>
      <c r="AU30" s="22" t="str">
        <f t="shared" si="13"/>
        <v>,shushoku_code3</v>
      </c>
    </row>
    <row r="31" spans="1:47" s="22" customFormat="1">
      <c r="A31" s="6"/>
      <c r="B31" s="14">
        <f>ROW()-13</f>
        <v>18</v>
      </c>
      <c r="C31" s="25" t="s">
        <v>658</v>
      </c>
      <c r="D31" s="25" t="s">
        <v>974</v>
      </c>
      <c r="E31" s="16"/>
      <c r="F31" s="16" t="s">
        <v>183</v>
      </c>
      <c r="G31" s="16">
        <v>4</v>
      </c>
      <c r="H31" s="17" t="str">
        <f t="shared" si="6"/>
        <v>text</v>
      </c>
      <c r="I31" s="17">
        <f t="shared" si="7"/>
        <v>13</v>
      </c>
      <c r="J31" s="26"/>
      <c r="K31" s="27"/>
      <c r="L31" s="28"/>
      <c r="M31" s="29"/>
      <c r="P31" s="6"/>
      <c r="Q31" s="6"/>
      <c r="R31" s="6"/>
      <c r="S31" s="6" t="str">
        <f t="shared" si="8"/>
        <v>,shushoku_code4</v>
      </c>
      <c r="T31" s="6" t="str">
        <f t="shared" si="9"/>
        <v>TEXT</v>
      </c>
      <c r="U31" s="6" t="str">
        <f t="shared" si="10"/>
        <v/>
      </c>
      <c r="V31" s="6" t="str">
        <f t="shared" si="0"/>
        <v/>
      </c>
      <c r="W31" s="6" t="str">
        <f t="shared" si="1"/>
        <v>-- 修飾語コード4</v>
      </c>
      <c r="X31" s="6"/>
      <c r="AF31" s="50"/>
      <c r="AG31" s="50"/>
      <c r="AH31" s="50"/>
      <c r="AK31" s="22" t="str">
        <f t="shared" si="11"/>
        <v>,shushoku_code4</v>
      </c>
      <c r="AP31" s="22" t="str">
        <f t="shared" si="12"/>
        <v>,shushoku_code4</v>
      </c>
      <c r="AU31" s="22" t="str">
        <f t="shared" si="13"/>
        <v>,shushoku_code4</v>
      </c>
    </row>
    <row r="32" spans="1:47" s="22" customFormat="1" ht="18.75" customHeight="1" thickBot="1">
      <c r="A32" s="6"/>
      <c r="B32" s="30">
        <f>ROW()-13</f>
        <v>19</v>
      </c>
      <c r="C32" s="31" t="s">
        <v>1699</v>
      </c>
      <c r="D32" s="31" t="s">
        <v>1700</v>
      </c>
      <c r="E32" s="23"/>
      <c r="F32" s="23" t="s">
        <v>183</v>
      </c>
      <c r="G32" s="23">
        <v>20</v>
      </c>
      <c r="H32" s="23" t="str">
        <f t="shared" ref="H32" si="14">IF(F32="フラグ","boolean",IF(F32="文字列","text",IF(F32="整数","integer",IF(F32="実数","numeric",""))))</f>
        <v>text</v>
      </c>
      <c r="I32" s="23">
        <f t="shared" ref="I32" si="15">IF(H32="boolean",1,IF(H32="text",IF(G32&lt;=126,1+(G32*3),4+(G32*3)),IF(H32="integer",4,IF(H32="numeric",3+CEILING(G32/4*2,2),0))))</f>
        <v>61</v>
      </c>
      <c r="J32" s="32"/>
      <c r="K32" s="33"/>
      <c r="L32" s="34"/>
      <c r="M32" s="51" t="s">
        <v>1709</v>
      </c>
      <c r="P32" s="6"/>
      <c r="Q32" s="6"/>
      <c r="R32" s="6"/>
      <c r="S32" s="6" t="str">
        <f t="shared" si="8"/>
        <v>,nyuin_heizonsho_name</v>
      </c>
      <c r="T32" s="6" t="str">
        <f t="shared" si="9"/>
        <v>TEXT</v>
      </c>
      <c r="U32" s="6" t="str">
        <f t="shared" si="10"/>
        <v/>
      </c>
      <c r="V32" s="6" t="str">
        <f t="shared" si="0"/>
        <v/>
      </c>
      <c r="W32" s="6" t="str">
        <f t="shared" si="1"/>
        <v>-- 入院時併存症名</v>
      </c>
      <c r="X32" s="6"/>
      <c r="AF32" s="50"/>
      <c r="AG32" s="50"/>
      <c r="AH32" s="50"/>
      <c r="AK32" s="22" t="str">
        <f t="shared" si="11"/>
        <v>,nyuin_heizonsho_name</v>
      </c>
      <c r="AP32" s="22" t="str">
        <f t="shared" si="12"/>
        <v>,nyuin_heizonsho_name</v>
      </c>
      <c r="AU32" s="22" t="str">
        <f t="shared" si="13"/>
        <v>,nyuin_heizonsho_name</v>
      </c>
    </row>
    <row r="33" spans="1:47">
      <c r="P33" s="22"/>
      <c r="R33" s="6" t="s">
        <v>175</v>
      </c>
      <c r="Y33" s="22"/>
      <c r="Z33" s="22"/>
      <c r="AA33" s="22"/>
      <c r="AB33" s="22"/>
      <c r="AJ33" s="6" t="s">
        <v>476</v>
      </c>
      <c r="AO33" s="6" t="s">
        <v>476</v>
      </c>
      <c r="AT33" s="6" t="s">
        <v>476</v>
      </c>
    </row>
    <row r="34" spans="1:47">
      <c r="A34" s="22"/>
      <c r="P34" s="22"/>
      <c r="Y34" s="22"/>
      <c r="Z34" s="22"/>
      <c r="AA34" s="22"/>
      <c r="AB34" s="22"/>
      <c r="AK34" s="6" t="str">
        <f>AK$11&amp;"."&amp;SUBSTITUTE($D$8,"merge","dwh")</f>
        <v>milscm2.dwh_dpc_ff1_a006040</v>
      </c>
      <c r="AP34" s="6" t="str">
        <f>"(select * from "&amp;$AP$11&amp;"."&amp;SUBSTITUTE($D$8,"merge","dwh")&amp;" where facility_id = '%(facility_id)s') d "</f>
        <v xml:space="preserve">(select * from milscm22.dwh_dpc_ff1_a006040 where facility_id = '%(facility_id)s') d </v>
      </c>
      <c r="AU34" s="6" t="str">
        <f>"(select * from "&amp;$AU$11&amp;"."&amp;SUBSTITUTE($D$8,"merge","dwh")&amp;" where facility_id = '%(facility_id)s') d "</f>
        <v xml:space="preserve">(select * from milscm12.dwh_dpc_ff1_a006040 where facility_id = '%(facility_id)s') d </v>
      </c>
    </row>
    <row r="35" spans="1:47">
      <c r="A35" s="22"/>
      <c r="P35" s="22"/>
      <c r="Y35" s="22"/>
      <c r="Z35" s="22"/>
      <c r="AA35" s="22"/>
      <c r="AB35" s="22"/>
      <c r="AJ35" s="6" t="s">
        <v>2006</v>
      </c>
      <c r="AO35" s="6" t="s">
        <v>2006</v>
      </c>
      <c r="AT35" s="6" t="s">
        <v>2006</v>
      </c>
    </row>
    <row r="36" spans="1:47">
      <c r="A36" s="22"/>
      <c r="P36" s="22"/>
      <c r="Y36" s="22"/>
      <c r="Z36" s="22"/>
      <c r="AA36" s="22"/>
      <c r="AB36" s="22"/>
      <c r="AI36" s="6" t="s">
        <v>138</v>
      </c>
      <c r="AK36" s="6" t="str">
        <f>$AI36&amp;" = '%(facility_id)s'"</f>
        <v>facility_id = '%(facility_id)s'</v>
      </c>
      <c r="AP36" s="6" t="str">
        <f>"not exists ( select 1 from (select * from "&amp;"milscm4."&amp;$D$8&amp;" where facility_id = '%(facility_id)s') m where"</f>
        <v>not exists ( select 1 from (select * from milscm4.merge_dpc_ff1_a006040 where facility_id = '%(facility_id)s') m where</v>
      </c>
      <c r="AU36" s="6" t="str">
        <f>"not exists ( select 1 from (select * from "&amp;"milscm4."&amp;$D$8&amp;" where facility_id = '%(facility_id)s') m where"</f>
        <v>not exists ( select 1 from (select * from milscm4.merge_dpc_ff1_a006040 where facility_id = '%(facility_id)s') m where</v>
      </c>
    </row>
    <row r="37" spans="1:47">
      <c r="A37" s="22"/>
      <c r="P37" s="22"/>
      <c r="Y37" s="22"/>
      <c r="Z37" s="22"/>
      <c r="AA37" s="22"/>
      <c r="AB37" s="22"/>
      <c r="AJ37" s="6" t="s">
        <v>2007</v>
      </c>
      <c r="AN37" s="6" t="s">
        <v>138</v>
      </c>
      <c r="AP37" s="6" t="str">
        <f>"d."&amp;AN37&amp;" = m."&amp;AN37</f>
        <v>d.facility_id = m.facility_id</v>
      </c>
      <c r="AS37" s="6" t="s">
        <v>138</v>
      </c>
      <c r="AU37" s="6" t="str">
        <f>"d."&amp;AS37&amp;" = m."&amp;AS37</f>
        <v>d.facility_id = m.facility_id</v>
      </c>
    </row>
    <row r="38" spans="1:47">
      <c r="A38" s="22"/>
      <c r="P38" s="22"/>
      <c r="Y38" s="22"/>
      <c r="Z38" s="22"/>
      <c r="AA38" s="22"/>
      <c r="AB38" s="22"/>
      <c r="AN38" s="6" t="s">
        <v>2021</v>
      </c>
      <c r="AP38" s="6" t="str">
        <f>"and d."&amp;AN38&amp;" = m."&amp;AN38</f>
        <v>and d.shinryo_ym = m.shinryo_ym</v>
      </c>
      <c r="AS38" s="6" t="s">
        <v>2021</v>
      </c>
      <c r="AU38" s="6" t="str">
        <f>"and d."&amp;AS38&amp;" = m."&amp;AS38</f>
        <v>and d.shinryo_ym = m.shinryo_ym</v>
      </c>
    </row>
    <row r="39" spans="1:47">
      <c r="P39" s="22"/>
      <c r="Y39" s="22"/>
      <c r="Z39" s="22"/>
      <c r="AA39" s="22"/>
      <c r="AB39" s="22"/>
      <c r="AP39" s="6" t="str">
        <f>")"</f>
        <v>)</v>
      </c>
      <c r="AU39" s="6" t="str">
        <f>")"</f>
        <v>)</v>
      </c>
    </row>
    <row r="40" spans="1:47">
      <c r="P40" s="22"/>
      <c r="Y40" s="22"/>
      <c r="Z40" s="22"/>
      <c r="AA40" s="22"/>
      <c r="AB40" s="22"/>
      <c r="AO40" s="6" t="s">
        <v>2007</v>
      </c>
      <c r="AT40" s="6" t="s">
        <v>2007</v>
      </c>
    </row>
    <row r="41" spans="1:47">
      <c r="P41" s="22"/>
      <c r="Y41" s="22"/>
      <c r="Z41" s="22"/>
      <c r="AA41" s="22"/>
      <c r="AB41" s="22"/>
    </row>
    <row r="42" spans="1:47">
      <c r="P42" s="22"/>
      <c r="Y42" s="22"/>
      <c r="Z42" s="22"/>
      <c r="AA42" s="22"/>
      <c r="AB42" s="22"/>
    </row>
    <row r="43" spans="1:47">
      <c r="P43" s="22"/>
      <c r="Y43" s="22"/>
      <c r="Z43" s="22"/>
      <c r="AA43" s="22"/>
      <c r="AB43" s="22"/>
    </row>
    <row r="44" spans="1:47">
      <c r="P44" s="22"/>
      <c r="Y44" s="22"/>
      <c r="Z44" s="22"/>
      <c r="AA44" s="22"/>
      <c r="AB44" s="22"/>
    </row>
    <row r="45" spans="1:47">
      <c r="P45" s="22"/>
      <c r="Y45" s="22"/>
      <c r="Z45" s="22"/>
      <c r="AA45" s="22"/>
      <c r="AB45" s="22"/>
    </row>
    <row r="46" spans="1:47">
      <c r="P46" s="22"/>
      <c r="Y46" s="22"/>
      <c r="Z46" s="22"/>
      <c r="AA46" s="22"/>
      <c r="AB46" s="22"/>
    </row>
    <row r="47" spans="1:47">
      <c r="P47" s="22"/>
      <c r="Y47" s="22"/>
      <c r="Z47" s="22"/>
      <c r="AA47" s="22"/>
      <c r="AB47" s="22"/>
    </row>
    <row r="48" spans="1:47">
      <c r="P48" s="22"/>
      <c r="Y48" s="22"/>
      <c r="Z48" s="22"/>
      <c r="AA48" s="22"/>
      <c r="AB48" s="22"/>
    </row>
    <row r="49" spans="16:28">
      <c r="P49" s="22"/>
      <c r="Y49" s="22"/>
      <c r="Z49" s="22"/>
      <c r="AA49" s="22"/>
      <c r="AB49" s="22"/>
    </row>
    <row r="50" spans="16:28">
      <c r="P50" s="22"/>
      <c r="Y50" s="22"/>
      <c r="Z50" s="22"/>
      <c r="AA50" s="22"/>
      <c r="AB50" s="22"/>
    </row>
  </sheetData>
  <mergeCells count="28">
    <mergeCell ref="B4:C4"/>
    <mergeCell ref="D4:M4"/>
    <mergeCell ref="B1:C2"/>
    <mergeCell ref="E1:I1"/>
    <mergeCell ref="J1:L1"/>
    <mergeCell ref="E2:I2"/>
    <mergeCell ref="J2:L2"/>
    <mergeCell ref="B5:C5"/>
    <mergeCell ref="D5:M5"/>
    <mergeCell ref="B6:C6"/>
    <mergeCell ref="D6:M6"/>
    <mergeCell ref="B7:C7"/>
    <mergeCell ref="D7:M7"/>
    <mergeCell ref="AF12:AH13"/>
    <mergeCell ref="B8:C8"/>
    <mergeCell ref="D8:M8"/>
    <mergeCell ref="B9:C9"/>
    <mergeCell ref="D9:M9"/>
    <mergeCell ref="B12:B13"/>
    <mergeCell ref="C12:C13"/>
    <mergeCell ref="D12:D13"/>
    <mergeCell ref="E12:E13"/>
    <mergeCell ref="F12:G12"/>
    <mergeCell ref="H12:I12"/>
    <mergeCell ref="J12:J13"/>
    <mergeCell ref="K12:K13"/>
    <mergeCell ref="L12:L13"/>
    <mergeCell ref="M12:M13"/>
  </mergeCells>
  <phoneticPr fontId="8"/>
  <hyperlinks>
    <hyperlink ref="A1" location="エンティティ一覧!A1" display="エンティティ一覧"/>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49</vt:i4>
      </vt:variant>
      <vt:variant>
        <vt:lpstr>名前付き一覧</vt:lpstr>
      </vt:variant>
      <vt:variant>
        <vt:i4>1</vt:i4>
      </vt:variant>
    </vt:vector>
  </HeadingPairs>
  <TitlesOfParts>
    <vt:vector size="50" baseType="lpstr">
      <vt:lpstr>Sheet1</vt:lpstr>
      <vt:lpstr>対象テーブル</vt:lpstr>
      <vt:lpstr>エンティティ一覧</vt:lpstr>
      <vt:lpstr>DPC調査データ_Dファイル</vt:lpstr>
      <vt:lpstr>DPC調査データ_入院EF統合ファイル</vt:lpstr>
      <vt:lpstr>DPC調査データ_外来EF統合ファイル</vt:lpstr>
      <vt:lpstr>DPC調査データ_Hファイル</vt:lpstr>
      <vt:lpstr>DPC調査データ_様式1</vt:lpstr>
      <vt:lpstr>DPC調査データ_様式1_診断情報_併存症</vt:lpstr>
      <vt:lpstr>DPC調査データ_様式1_診断情報_続発症</vt:lpstr>
      <vt:lpstr>医科レセプト_医療機関情報レコード</vt:lpstr>
      <vt:lpstr>医科レセプト_レセプト共通レコード</vt:lpstr>
      <vt:lpstr>医科レセプト_傷病名レコード</vt:lpstr>
      <vt:lpstr>医科レセプト_診療行為レコード</vt:lpstr>
      <vt:lpstr>医科レセプト_診療行為レコード_算定日情報</vt:lpstr>
      <vt:lpstr>医科レセプト_医薬品レコード</vt:lpstr>
      <vt:lpstr>医科レセプト_医薬品レコード_算定日情報</vt:lpstr>
      <vt:lpstr>医科レセプト_臓器提供者レセプト情報レコード</vt:lpstr>
      <vt:lpstr>DPCレセプト_医療機関情報レコード</vt:lpstr>
      <vt:lpstr>DPCレセプト_レセプト共通レコード</vt:lpstr>
      <vt:lpstr>DPCレセプト_診断群分類レコード</vt:lpstr>
      <vt:lpstr>DPCレセプト_傷病レコード</vt:lpstr>
      <vt:lpstr>DPCレセプト_傷病名レコード</vt:lpstr>
      <vt:lpstr>DPCレセプト_診療行為レコード</vt:lpstr>
      <vt:lpstr>DPCレセプト_診療行為レコード_算定日情報</vt:lpstr>
      <vt:lpstr>DPCレセプト_医薬品レコード</vt:lpstr>
      <vt:lpstr>DPCレセプト_医薬品レコード_算定日情報</vt:lpstr>
      <vt:lpstr>DPCレセプト_臓器提供者レセプト情報レコード</vt:lpstr>
      <vt:lpstr>患者情報モジュール_患者情報</vt:lpstr>
      <vt:lpstr>診断履歴情報モジュール_診断履歴情報レコード</vt:lpstr>
      <vt:lpstr>診断履歴情報モジュール_診断病名レコード</vt:lpstr>
      <vt:lpstr>診断履歴情報モジュール_診断分類レコード</vt:lpstr>
      <vt:lpstr>経過記録情報モジュール_経過記録情報レコード</vt:lpstr>
      <vt:lpstr>経過記録情報モジュール_プロブレムレコード</vt:lpstr>
      <vt:lpstr>経過記録情報モジュール_身体所見レコード</vt:lpstr>
      <vt:lpstr>経過記録情報モジュール_アセスメントレコード</vt:lpstr>
      <vt:lpstr>経過記録情報モジュール_外部参照レコード</vt:lpstr>
      <vt:lpstr>臨床サマリーモジュール_臨床サマリー情報レコード</vt:lpstr>
      <vt:lpstr>臨床サマリーモジュール_外来受診レコード</vt:lpstr>
      <vt:lpstr>臨床サマリーモジュール_入院レコード</vt:lpstr>
      <vt:lpstr>臨床サマリーモジュール_経過記録レコード</vt:lpstr>
      <vt:lpstr>臨床サマリーモジュール_検査結果レコード</vt:lpstr>
      <vt:lpstr>検歴情報モジュール_検歴情報</vt:lpstr>
      <vt:lpstr>検歴情報モジュール_検歴検体材料</vt:lpstr>
      <vt:lpstr>検歴情報モジュール_検歴項目情報</vt:lpstr>
      <vt:lpstr>バイタルサインモジュール_バイタルサイン</vt:lpstr>
      <vt:lpstr>バイタルサインモジュール_記録項目</vt:lpstr>
      <vt:lpstr>体温表モジュール_バイタルサイン</vt:lpstr>
      <vt:lpstr>体温表モジュール_記録項目</vt:lpstr>
      <vt:lpstr>エンティティ一覧!Print_Titles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小川　邦博</dc:creator>
  <cp:lastModifiedBy>小川　邦博</cp:lastModifiedBy>
  <cp:lastPrinted>2021-04-12T03:33:57Z</cp:lastPrinted>
  <dcterms:created xsi:type="dcterms:W3CDTF">2019-09-24T09:50:00Z</dcterms:created>
  <dcterms:modified xsi:type="dcterms:W3CDTF">2024-04-16T01:11:02Z</dcterms:modified>
</cp:coreProperties>
</file>