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0.183.3.12\gabu\06_医薬\10_千年カルテプロジェクト\02_MIS\共通\20_デリバリ\23_詳細設計\14_DBの受託と認定領域の分割対応（本対応）\"/>
    </mc:Choice>
  </mc:AlternateContent>
  <bookViews>
    <workbookView minimized="1" xWindow="0" yWindow="0" windowWidth="27870" windowHeight="12795"/>
  </bookViews>
  <sheets>
    <sheet name="ジョブ一覧" sheetId="1" r:id="rId1"/>
    <sheet name="(参考)月次ジョブ稼働日" sheetId="4" state="hidden" r:id="rId2"/>
  </sheets>
  <externalReferences>
    <externalReference r:id="rId3"/>
    <externalReference r:id="rId4"/>
    <externalReference r:id="rId5"/>
  </externalReferences>
  <definedNames>
    <definedName name="a">'[1]画面状態（サンプル）'!$A$135:$A$137</definedName>
    <definedName name="_xlnm.Print_Area" localSheetId="0">ジョブ一覧!$A$1:$U$342</definedName>
    <definedName name="Z_31DF3BDB_3E5F_4056_9600_84C4ADF93913_.wvu.PrintArea" localSheetId="0" hidden="1">ジョブ一覧!$A$1:$U$190</definedName>
    <definedName name="Z_33DD37BC_199A_4FC2_9FD1_FA2FD3BB7CDA_.wvu.PrintArea" localSheetId="0" hidden="1">ジョブ一覧!$A$1:$U$190</definedName>
    <definedName name="Z_80710A0A_B641_4739_94D9_553DAF4CA0B0_.wvu.PrintArea" localSheetId="0" hidden="1">ジョブ一覧!$A$1:$U$190</definedName>
    <definedName name="Z_A19F43F1_1490_4FB2_9DE9_3B0D8A140B66_.wvu.PrintArea" localSheetId="0" hidden="1">ジョブ一覧!$A$1:$U$190</definedName>
    <definedName name="Z_CE8166F8_0E50_428B_BE75_CF80B464B8CC_.wvu.PrintArea" localSheetId="0" hidden="1">ジョブ一覧!$A$1:$U$190</definedName>
    <definedName name="画面ID">'[2]画面定義書（画面定義）'!$D$3</definedName>
    <definedName name="画面名">'[2]画面定義書（画面定義）'!$D$4</definedName>
    <definedName name="凡例">'[3]画面一覧（サンプル）'!$A$30:$A$32</definedName>
  </definedNames>
  <calcPr calcId="162913"/>
  <customWorkbookViews>
    <customWorkbookView name="大山　雄之 - 個人用ビュー" guid="{31DF3BDB-3E5F-4056-9600-84C4ADF93913}" mergeInterval="0" personalView="1" maximized="1" xWindow="-8" yWindow="-8" windowWidth="1382" windowHeight="744" activeSheetId="1"/>
    <customWorkbookView name="佐藤　昭夫 - 個人用ビュー" guid="{A19F43F1-1490-4FB2-9DE9-3B0D8A140B66}" mergeInterval="0" personalView="1" maximized="1" xWindow="-8" yWindow="-8" windowWidth="1936" windowHeight="1056" activeSheetId="1"/>
    <customWorkbookView name="大沢　英和 - 個人用ビュー" guid="{CE8166F8-0E50-428B-BE75-CF80B464B8CC}" mergeInterval="0" personalView="1" maximized="1" xWindow="-8" yWindow="-8" windowWidth="1936" windowHeight="1056" activeSheetId="1"/>
    <customWorkbookView name="大柴　桂太 - 個人用ビュー" guid="{80710A0A-B641-4739-94D9-553DAF4CA0B0}" mergeInterval="0" personalView="1" maximized="1" xWindow="-8" yWindow="-8" windowWidth="1382" windowHeight="744" activeSheetId="1"/>
    <customWorkbookView name="緒方　一幸 - 個人用ビュー" guid="{33DD37BC-199A-4FC2-9FD1-FA2FD3BB7CDA}" mergeInterval="0" personalView="1" maximized="1" xWindow="-8" yWindow="-8" windowWidth="1874" windowHeight="10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9" i="1" l="1"/>
  <c r="P316" i="1" l="1"/>
  <c r="P313" i="1"/>
  <c r="P311" i="1"/>
  <c r="P306" i="1"/>
  <c r="P305" i="1"/>
  <c r="P303" i="1"/>
  <c r="P298" i="1"/>
  <c r="P297" i="1"/>
  <c r="P295" i="1"/>
  <c r="N334" i="1"/>
  <c r="N321" i="1"/>
  <c r="N299" i="1"/>
  <c r="N307" i="1"/>
  <c r="N324" i="1"/>
  <c r="N310" i="1"/>
  <c r="N302" i="1"/>
  <c r="N294" i="1"/>
  <c r="P296" i="1"/>
  <c r="S319" i="1" l="1"/>
  <c r="S312" i="1" l="1"/>
  <c r="I333" i="1" l="1"/>
  <c r="I320" i="1"/>
  <c r="I306" i="1"/>
  <c r="I298" i="1"/>
  <c r="I323" i="1"/>
  <c r="P320" i="1" l="1"/>
  <c r="P317" i="1"/>
  <c r="S297" i="1"/>
  <c r="S296" i="1"/>
  <c r="I309" i="1"/>
  <c r="I301" i="1"/>
  <c r="I293" i="1"/>
  <c r="S305" i="1"/>
  <c r="S304" i="1"/>
  <c r="P304" i="1"/>
  <c r="P333" i="1" l="1"/>
  <c r="P332" i="1"/>
  <c r="P331" i="1"/>
  <c r="P330" i="1"/>
  <c r="P328" i="1"/>
  <c r="P327" i="1"/>
  <c r="P325" i="1"/>
  <c r="P319" i="1"/>
  <c r="P318" i="1"/>
  <c r="P315" i="1"/>
  <c r="S315" i="1" l="1"/>
  <c r="S327" i="1"/>
  <c r="S330" i="1" l="1"/>
  <c r="S331" i="1"/>
  <c r="P85" i="1" l="1"/>
  <c r="P324" i="1" l="1"/>
  <c r="P329" i="1"/>
  <c r="S332" i="1"/>
  <c r="P310" i="1"/>
  <c r="P312" i="1"/>
  <c r="P314" i="1"/>
  <c r="P326" i="1"/>
  <c r="S318" i="1" l="1"/>
  <c r="S317" i="1"/>
  <c r="S326" i="1" l="1"/>
  <c r="S219" i="1" l="1"/>
  <c r="S218" i="1"/>
  <c r="P114" i="1"/>
  <c r="S339" i="1"/>
  <c r="S338" i="1"/>
  <c r="S337" i="1"/>
  <c r="P337" i="1"/>
  <c r="S314" i="1" l="1"/>
  <c r="P98" i="1" l="1"/>
  <c r="P97" i="1"/>
  <c r="S62" i="1" l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0" i="1"/>
  <c r="S39" i="1"/>
  <c r="S38" i="1"/>
  <c r="S37" i="1"/>
  <c r="S36" i="1"/>
  <c r="S35" i="1"/>
  <c r="S34" i="1"/>
  <c r="S33" i="1"/>
  <c r="S32" i="1"/>
  <c r="S31" i="1"/>
  <c r="S29" i="1"/>
  <c r="S28" i="1"/>
  <c r="S27" i="1"/>
  <c r="S26" i="1"/>
  <c r="S25" i="1"/>
  <c r="S24" i="1"/>
  <c r="S23" i="1"/>
  <c r="S22" i="1"/>
  <c r="S20" i="1"/>
  <c r="S19" i="1"/>
  <c r="S18" i="1"/>
  <c r="S17" i="1"/>
  <c r="S16" i="1"/>
  <c r="S15" i="1"/>
  <c r="S14" i="1"/>
  <c r="S9" i="1" l="1"/>
  <c r="B9" i="1"/>
  <c r="B8" i="1"/>
  <c r="B7" i="1"/>
  <c r="B6" i="1"/>
  <c r="P84" i="1" l="1"/>
  <c r="S84" i="1"/>
  <c r="P248" i="1" l="1"/>
  <c r="P253" i="1"/>
  <c r="P258" i="1"/>
  <c r="P263" i="1"/>
  <c r="P268" i="1"/>
  <c r="P273" i="1"/>
  <c r="P278" i="1"/>
  <c r="S278" i="1"/>
  <c r="S276" i="1"/>
  <c r="S273" i="1"/>
  <c r="S271" i="1"/>
  <c r="S266" i="1"/>
  <c r="S268" i="1"/>
  <c r="S263" i="1"/>
  <c r="S261" i="1"/>
  <c r="S258" i="1"/>
  <c r="S256" i="1"/>
  <c r="S251" i="1"/>
  <c r="S253" i="1"/>
  <c r="P254" i="1"/>
  <c r="P252" i="1"/>
  <c r="P279" i="1"/>
  <c r="P277" i="1"/>
  <c r="P274" i="1"/>
  <c r="P272" i="1"/>
  <c r="P269" i="1"/>
  <c r="P267" i="1"/>
  <c r="P264" i="1"/>
  <c r="P262" i="1"/>
  <c r="P259" i="1"/>
  <c r="P257" i="1"/>
  <c r="S248" i="1"/>
  <c r="P249" i="1"/>
  <c r="P247" i="1"/>
  <c r="S246" i="1"/>
  <c r="S120" i="1"/>
  <c r="S118" i="1"/>
  <c r="P119" i="1"/>
  <c r="P121" i="1"/>
  <c r="P118" i="1"/>
  <c r="P116" i="1"/>
  <c r="P80" i="1" l="1"/>
  <c r="P79" i="1"/>
  <c r="P78" i="1"/>
  <c r="S80" i="1"/>
  <c r="S79" i="1"/>
  <c r="P73" i="1" l="1"/>
  <c r="P90" i="1"/>
  <c r="S127" i="1"/>
  <c r="S89" i="1" l="1"/>
  <c r="P89" i="1"/>
  <c r="S78" i="1" l="1"/>
  <c r="P56" i="1" l="1"/>
  <c r="P55" i="1"/>
  <c r="P54" i="1"/>
  <c r="P53" i="1"/>
  <c r="P52" i="1"/>
  <c r="P51" i="1"/>
  <c r="P50" i="1" l="1"/>
  <c r="P49" i="1"/>
  <c r="P48" i="1"/>
  <c r="P47" i="1"/>
  <c r="P46" i="1"/>
  <c r="P45" i="1"/>
  <c r="S284" i="1" l="1"/>
  <c r="S286" i="1"/>
  <c r="S287" i="1"/>
  <c r="S285" i="1"/>
  <c r="S117" i="1" l="1"/>
  <c r="P20" i="1" l="1"/>
  <c r="P19" i="1"/>
  <c r="P40" i="1" l="1"/>
  <c r="P39" i="1"/>
  <c r="P38" i="1"/>
  <c r="P37" i="1"/>
  <c r="P36" i="1"/>
  <c r="P35" i="1"/>
  <c r="P29" i="1"/>
  <c r="P27" i="1"/>
  <c r="P25" i="1"/>
  <c r="P26" i="1"/>
  <c r="P28" i="1"/>
  <c r="S282" i="1" l="1"/>
  <c r="S281" i="1"/>
  <c r="P282" i="1" l="1"/>
  <c r="S115" i="1"/>
  <c r="P68" i="1" l="1"/>
  <c r="P101" i="1"/>
  <c r="P63" i="1"/>
  <c r="P106" i="1" l="1"/>
  <c r="P109" i="1"/>
  <c r="S108" i="1" l="1"/>
  <c r="S107" i="1"/>
  <c r="S143" i="1"/>
  <c r="P91" i="1"/>
  <c r="P108" i="1"/>
  <c r="P33" i="1" l="1"/>
  <c r="P32" i="1"/>
  <c r="P24" i="1"/>
  <c r="P23" i="1"/>
  <c r="P18" i="1"/>
  <c r="P17" i="1"/>
  <c r="P16" i="1"/>
  <c r="P83" i="1" l="1"/>
  <c r="S83" i="1"/>
  <c r="P81" i="1" l="1"/>
  <c r="S90" i="1"/>
  <c r="S88" i="1"/>
  <c r="P88" i="1"/>
  <c r="S87" i="1"/>
  <c r="P87" i="1"/>
  <c r="S86" i="1"/>
  <c r="P86" i="1"/>
  <c r="S85" i="1"/>
  <c r="S82" i="1"/>
  <c r="P62" i="1" l="1"/>
  <c r="P61" i="1"/>
  <c r="P60" i="1"/>
  <c r="P59" i="1"/>
  <c r="P58" i="1"/>
  <c r="P57" i="1"/>
  <c r="P44" i="1"/>
  <c r="P41" i="1"/>
  <c r="P43" i="1"/>
  <c r="P34" i="1"/>
  <c r="P30" i="1"/>
  <c r="P21" i="1"/>
  <c r="P13" i="1" l="1"/>
  <c r="P15" i="1"/>
  <c r="B54" i="1" l="1"/>
  <c r="B55" i="1"/>
  <c r="B39" i="1"/>
  <c r="B37" i="1"/>
  <c r="B52" i="1"/>
  <c r="B53" i="1"/>
  <c r="B49" i="1"/>
  <c r="B48" i="1"/>
  <c r="B45" i="1"/>
  <c r="B46" i="1"/>
  <c r="B51" i="1"/>
  <c r="B20" i="1"/>
  <c r="B19" i="1"/>
  <c r="B28" i="1"/>
  <c r="B26" i="1"/>
  <c r="B50" i="1"/>
  <c r="B64" i="1"/>
  <c r="B67" i="1"/>
  <c r="B65" i="1"/>
  <c r="B66" i="1"/>
  <c r="B63" i="1"/>
  <c r="B32" i="1"/>
  <c r="B17" i="1"/>
  <c r="B23" i="1"/>
  <c r="B58" i="1"/>
  <c r="B57" i="1"/>
  <c r="B60" i="1"/>
  <c r="B59" i="1"/>
  <c r="B56" i="1"/>
  <c r="B42" i="1"/>
  <c r="B43" i="1"/>
  <c r="B62" i="1"/>
  <c r="B47" i="1"/>
  <c r="B61" i="1"/>
  <c r="B41" i="1"/>
  <c r="B44" i="1"/>
  <c r="B36" i="1"/>
  <c r="B35" i="1"/>
  <c r="B34" i="1"/>
  <c r="B33" i="1"/>
  <c r="B31" i="1"/>
  <c r="B40" i="1"/>
  <c r="B30" i="1"/>
  <c r="B38" i="1"/>
  <c r="B25" i="1"/>
  <c r="B24" i="1"/>
  <c r="B29" i="1"/>
  <c r="B22" i="1"/>
  <c r="B21" i="1"/>
  <c r="B27" i="1"/>
  <c r="B16" i="1"/>
  <c r="B13" i="1"/>
  <c r="B14" i="1"/>
  <c r="B15" i="1"/>
  <c r="B18" i="1"/>
  <c r="S220" i="1"/>
  <c r="S221" i="1"/>
  <c r="S222" i="1"/>
  <c r="S223" i="1"/>
  <c r="S224" i="1"/>
  <c r="S225" i="1"/>
  <c r="S226" i="1"/>
  <c r="S227" i="1"/>
  <c r="S228" i="1"/>
  <c r="S229" i="1"/>
  <c r="S230" i="1"/>
  <c r="S209" i="1" l="1"/>
  <c r="S208" i="1"/>
  <c r="S216" i="1"/>
  <c r="S215" i="1"/>
  <c r="S214" i="1"/>
  <c r="S210" i="1" l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P209" i="1"/>
  <c r="P214" i="1"/>
  <c r="S212" i="1"/>
  <c r="P212" i="1"/>
  <c r="S211" i="1"/>
  <c r="P211" i="1"/>
  <c r="P210" i="1"/>
  <c r="P208" i="1"/>
  <c r="S201" i="1" l="1"/>
  <c r="S200" i="1"/>
  <c r="S203" i="1" l="1"/>
  <c r="S162" i="1" l="1"/>
  <c r="S161" i="1"/>
  <c r="S160" i="1"/>
  <c r="S199" i="1"/>
  <c r="S197" i="1"/>
  <c r="S159" i="1"/>
  <c r="S290" i="1"/>
  <c r="S289" i="1"/>
  <c r="S195" i="1"/>
  <c r="S193" i="1"/>
  <c r="P193" i="1"/>
  <c r="S192" i="1"/>
  <c r="S158" i="1"/>
  <c r="S157" i="1"/>
  <c r="S156" i="1"/>
  <c r="S155" i="1"/>
  <c r="S154" i="1"/>
  <c r="S153" i="1"/>
  <c r="S152" i="1"/>
  <c r="S151" i="1"/>
  <c r="S150" i="1"/>
  <c r="S144" i="1"/>
  <c r="S147" i="1"/>
  <c r="S146" i="1"/>
  <c r="S145" i="1"/>
  <c r="P145" i="1"/>
  <c r="P148" i="1"/>
  <c r="P147" i="1"/>
  <c r="P146" i="1"/>
  <c r="S148" i="1"/>
  <c r="S164" i="1"/>
  <c r="P144" i="1"/>
  <c r="P143" i="1"/>
  <c r="S141" i="1"/>
  <c r="P141" i="1"/>
  <c r="P135" i="1"/>
  <c r="S134" i="1"/>
  <c r="P134" i="1"/>
  <c r="S100" i="1"/>
  <c r="P99" i="1"/>
  <c r="S179" i="1"/>
  <c r="S178" i="1"/>
  <c r="S165" i="1"/>
  <c r="S190" i="1"/>
  <c r="S189" i="1"/>
  <c r="S188" i="1"/>
  <c r="S186" i="1"/>
  <c r="S185" i="1"/>
  <c r="S184" i="1"/>
  <c r="S182" i="1"/>
  <c r="S176" i="1"/>
  <c r="S175" i="1"/>
  <c r="S174" i="1"/>
  <c r="S171" i="1"/>
  <c r="S172" i="1"/>
  <c r="S170" i="1"/>
  <c r="P182" i="1"/>
  <c r="P168" i="1"/>
  <c r="S168" i="1"/>
  <c r="S181" i="1"/>
  <c r="S167" i="1"/>
  <c r="P190" i="1"/>
  <c r="P189" i="1"/>
  <c r="P188" i="1"/>
  <c r="P186" i="1"/>
  <c r="P185" i="1"/>
  <c r="P184" i="1"/>
  <c r="P172" i="1"/>
  <c r="P171" i="1"/>
  <c r="P170" i="1"/>
  <c r="P176" i="1"/>
  <c r="P175" i="1"/>
  <c r="P174" i="1"/>
  <c r="P179" i="1"/>
  <c r="P178" i="1"/>
  <c r="S140" i="1"/>
  <c r="P131" i="1"/>
  <c r="P130" i="1"/>
  <c r="P129" i="1"/>
  <c r="S129" i="1"/>
  <c r="P181" i="1"/>
  <c r="P167" i="1"/>
  <c r="P165" i="1"/>
  <c r="P164" i="1"/>
  <c r="P140" i="1"/>
  <c r="P96" i="1"/>
  <c r="P95" i="1"/>
  <c r="P94" i="1"/>
  <c r="S97" i="1"/>
  <c r="P138" i="1"/>
  <c r="P137" i="1"/>
  <c r="P136" i="1"/>
  <c r="P133" i="1"/>
  <c r="P132" i="1"/>
  <c r="S138" i="1"/>
  <c r="S137" i="1"/>
  <c r="S136" i="1"/>
  <c r="S135" i="1"/>
  <c r="S133" i="1"/>
  <c r="S132" i="1"/>
  <c r="S131" i="1"/>
  <c r="S130" i="1"/>
  <c r="S77" i="1"/>
  <c r="S76" i="1"/>
  <c r="S75" i="1"/>
  <c r="S74" i="1"/>
  <c r="S73" i="1"/>
  <c r="S72" i="1"/>
  <c r="S71" i="1"/>
  <c r="S70" i="1"/>
  <c r="S69" i="1"/>
  <c r="P77" i="1"/>
  <c r="P76" i="1"/>
  <c r="P75" i="1"/>
  <c r="P74" i="1"/>
  <c r="P72" i="1"/>
  <c r="P71" i="1"/>
  <c r="P70" i="1"/>
  <c r="S98" i="1"/>
  <c r="S96" i="1"/>
  <c r="S95" i="1"/>
  <c r="S94" i="1"/>
  <c r="S93" i="1"/>
  <c r="S92" i="1"/>
  <c r="P93" i="1"/>
  <c r="B4" i="1"/>
  <c r="B12" i="1"/>
  <c r="B10" i="1"/>
  <c r="B11" i="1"/>
  <c r="B5" i="1"/>
  <c r="B305" i="1" l="1"/>
  <c r="B331" i="1"/>
  <c r="B304" i="1"/>
  <c r="B332" i="1"/>
  <c r="B303" i="1"/>
  <c r="B300" i="1"/>
  <c r="B302" i="1"/>
  <c r="B301" i="1"/>
  <c r="B307" i="1"/>
  <c r="B306" i="1"/>
  <c r="B312" i="1"/>
  <c r="B319" i="1"/>
  <c r="B298" i="1"/>
  <c r="B334" i="1"/>
  <c r="B323" i="1"/>
  <c r="B328" i="1"/>
  <c r="B329" i="1"/>
  <c r="B324" i="1"/>
  <c r="B333" i="1"/>
  <c r="B322" i="1"/>
  <c r="B325" i="1"/>
  <c r="B326" i="1"/>
  <c r="B327" i="1"/>
  <c r="B330" i="1"/>
  <c r="B297" i="1"/>
  <c r="B293" i="1"/>
  <c r="B296" i="1"/>
  <c r="B292" i="1"/>
  <c r="B299" i="1"/>
  <c r="B294" i="1"/>
  <c r="B295" i="1"/>
  <c r="B316" i="1"/>
  <c r="B315" i="1"/>
  <c r="B318" i="1"/>
  <c r="B317" i="1"/>
  <c r="B321" i="1"/>
  <c r="B320" i="1"/>
  <c r="B310" i="1"/>
  <c r="B309" i="1"/>
  <c r="B338" i="1"/>
  <c r="B339" i="1"/>
  <c r="B337" i="1"/>
  <c r="B336" i="1"/>
  <c r="B311" i="1"/>
  <c r="B335" i="1"/>
  <c r="B313" i="1"/>
  <c r="B291" i="1"/>
  <c r="B314" i="1"/>
  <c r="B308" i="1"/>
  <c r="B245" i="1"/>
  <c r="B265" i="1"/>
  <c r="B279" i="1"/>
  <c r="B251" i="1"/>
  <c r="B257" i="1"/>
  <c r="B260" i="1"/>
  <c r="B247" i="1"/>
  <c r="B278" i="1"/>
  <c r="B270" i="1"/>
  <c r="B269" i="1"/>
  <c r="B249" i="1"/>
  <c r="B268" i="1"/>
  <c r="B261" i="1"/>
  <c r="B275" i="1"/>
  <c r="B258" i="1"/>
  <c r="B271" i="1"/>
  <c r="B259" i="1"/>
  <c r="B252" i="1"/>
  <c r="B276" i="1"/>
  <c r="B277" i="1"/>
  <c r="B253" i="1"/>
  <c r="B274" i="1"/>
  <c r="B250" i="1"/>
  <c r="B255" i="1"/>
  <c r="B266" i="1"/>
  <c r="B264" i="1"/>
  <c r="B272" i="1"/>
  <c r="B256" i="1"/>
  <c r="B254" i="1"/>
  <c r="B262" i="1"/>
  <c r="B267" i="1"/>
  <c r="B248" i="1"/>
  <c r="B273" i="1"/>
  <c r="B246" i="1"/>
  <c r="B263" i="1"/>
  <c r="B120" i="1"/>
  <c r="B119" i="1"/>
  <c r="B80" i="1"/>
  <c r="B79" i="1"/>
  <c r="B127" i="1"/>
  <c r="B126" i="1"/>
  <c r="B89" i="1"/>
  <c r="B78" i="1"/>
  <c r="B284" i="1"/>
  <c r="B285" i="1"/>
  <c r="B287" i="1"/>
  <c r="B286" i="1"/>
  <c r="B283" i="1"/>
  <c r="B282" i="1"/>
  <c r="B280" i="1"/>
  <c r="B281" i="1"/>
  <c r="B118" i="1"/>
  <c r="B114" i="1"/>
  <c r="B115" i="1"/>
  <c r="B111" i="1"/>
  <c r="B122" i="1"/>
  <c r="B116" i="1"/>
  <c r="B113" i="1"/>
  <c r="B117" i="1"/>
  <c r="B121" i="1"/>
  <c r="B112" i="1"/>
  <c r="B102" i="1"/>
  <c r="B101" i="1"/>
  <c r="B103" i="1"/>
  <c r="B105" i="1"/>
  <c r="B104" i="1"/>
  <c r="B108" i="1"/>
  <c r="B107" i="1"/>
  <c r="B106" i="1"/>
  <c r="B84" i="1"/>
  <c r="B83" i="1"/>
  <c r="B72" i="1"/>
  <c r="B81" i="1"/>
  <c r="B86" i="1"/>
  <c r="B90" i="1"/>
  <c r="B85" i="1"/>
  <c r="B82" i="1"/>
  <c r="B88" i="1"/>
  <c r="B87" i="1"/>
  <c r="B205" i="1"/>
  <c r="B68" i="1"/>
  <c r="B226" i="1"/>
  <c r="B224" i="1"/>
  <c r="B223" i="1"/>
  <c r="B230" i="1"/>
  <c r="B222" i="1"/>
  <c r="B218" i="1"/>
  <c r="B228" i="1"/>
  <c r="B220" i="1"/>
  <c r="B227" i="1"/>
  <c r="B219" i="1"/>
  <c r="B217" i="1"/>
  <c r="B229" i="1"/>
  <c r="B225" i="1"/>
  <c r="B221" i="1"/>
  <c r="B289" i="1"/>
  <c r="B71" i="1"/>
  <c r="B70" i="1"/>
  <c r="B125" i="1"/>
  <c r="B97" i="1"/>
  <c r="B182" i="1"/>
  <c r="B214" i="1"/>
  <c r="B216" i="1"/>
  <c r="B215" i="1"/>
  <c r="B213" i="1"/>
  <c r="B170" i="1"/>
  <c r="B201" i="1"/>
  <c r="B133" i="1"/>
  <c r="B141" i="1"/>
  <c r="B132" i="1"/>
  <c r="B184" i="1"/>
  <c r="B124" i="1"/>
  <c r="B152" i="1"/>
  <c r="B99" i="1"/>
  <c r="B73" i="1"/>
  <c r="B165" i="1"/>
  <c r="B92" i="1"/>
  <c r="B96" i="1"/>
  <c r="B164" i="1"/>
  <c r="B178" i="1"/>
  <c r="B183" i="1"/>
  <c r="B134" i="1"/>
  <c r="B145" i="1"/>
  <c r="B161" i="1"/>
  <c r="B139" i="1"/>
  <c r="B179" i="1"/>
  <c r="B130" i="1"/>
  <c r="B77" i="1"/>
  <c r="B95" i="1"/>
  <c r="B136" i="1"/>
  <c r="B167" i="1"/>
  <c r="B176" i="1"/>
  <c r="B186" i="1"/>
  <c r="B194" i="1"/>
  <c r="B191" i="1"/>
  <c r="B129" i="1"/>
  <c r="B94" i="1"/>
  <c r="B76" i="1"/>
  <c r="B109" i="1"/>
  <c r="B138" i="1"/>
  <c r="B166" i="1"/>
  <c r="B175" i="1"/>
  <c r="B190" i="1"/>
  <c r="B340" i="1"/>
  <c r="B155" i="1"/>
  <c r="B171" i="1"/>
  <c r="B93" i="1"/>
  <c r="B123" i="1"/>
  <c r="B168" i="1"/>
  <c r="B174" i="1"/>
  <c r="B189" i="1"/>
  <c r="B146" i="1"/>
  <c r="B195" i="1"/>
  <c r="B211" i="1"/>
  <c r="B244" i="1"/>
  <c r="B240" i="1"/>
  <c r="B236" i="1"/>
  <c r="B232" i="1"/>
  <c r="B210" i="1"/>
  <c r="B208" i="1"/>
  <c r="B242" i="1"/>
  <c r="B238" i="1"/>
  <c r="B212" i="1"/>
  <c r="B233" i="1"/>
  <c r="B231" i="1"/>
  <c r="B243" i="1"/>
  <c r="B239" i="1"/>
  <c r="B235" i="1"/>
  <c r="B234" i="1"/>
  <c r="B207" i="1"/>
  <c r="B209" i="1"/>
  <c r="B241" i="1"/>
  <c r="B237" i="1"/>
  <c r="B200" i="1"/>
  <c r="B144" i="1"/>
  <c r="B137" i="1"/>
  <c r="B91" i="1"/>
  <c r="B128" i="1"/>
  <c r="B180" i="1"/>
  <c r="B169" i="1"/>
  <c r="B188" i="1"/>
  <c r="B142" i="1"/>
  <c r="B193" i="1"/>
  <c r="B150" i="1"/>
  <c r="B154" i="1"/>
  <c r="B157" i="1"/>
  <c r="B159" i="1"/>
  <c r="B149" i="1"/>
  <c r="B151" i="1"/>
  <c r="B160" i="1"/>
  <c r="B162" i="1"/>
  <c r="B147" i="1"/>
  <c r="B288" i="1"/>
  <c r="B198" i="1"/>
  <c r="B206" i="1"/>
  <c r="B204" i="1"/>
  <c r="B203" i="1"/>
  <c r="B202" i="1"/>
  <c r="B69" i="1"/>
  <c r="B75" i="1"/>
  <c r="B74" i="1"/>
  <c r="B98" i="1"/>
  <c r="B110" i="1"/>
  <c r="B131" i="1"/>
  <c r="B135" i="1"/>
  <c r="B140" i="1"/>
  <c r="B163" i="1"/>
  <c r="B181" i="1"/>
  <c r="B177" i="1"/>
  <c r="B173" i="1"/>
  <c r="B172" i="1"/>
  <c r="B185" i="1"/>
  <c r="B187" i="1"/>
  <c r="B100" i="1"/>
  <c r="B197" i="1"/>
  <c r="B153" i="1"/>
  <c r="B290" i="1"/>
  <c r="B192" i="1"/>
  <c r="B196" i="1"/>
  <c r="B158" i="1"/>
  <c r="B156" i="1"/>
  <c r="B148" i="1"/>
  <c r="B199" i="1"/>
  <c r="B143" i="1"/>
</calcChain>
</file>

<file path=xl/sharedStrings.xml><?xml version="1.0" encoding="utf-8"?>
<sst xmlns="http://schemas.openxmlformats.org/spreadsheetml/2006/main" count="3223" uniqueCount="738">
  <si>
    <t>#</t>
    <phoneticPr fontId="2"/>
  </si>
  <si>
    <t>ジョブID</t>
    <phoneticPr fontId="2"/>
  </si>
  <si>
    <t>ジョブ名</t>
    <rPh sb="3" eb="4">
      <t>メイ</t>
    </rPh>
    <phoneticPr fontId="2"/>
  </si>
  <si>
    <t>-</t>
    <phoneticPr fontId="2"/>
  </si>
  <si>
    <t>先行ジョブ</t>
    <rPh sb="0" eb="2">
      <t>センコウ</t>
    </rPh>
    <phoneticPr fontId="2"/>
  </si>
  <si>
    <t>ジョブ
ユニットID</t>
    <phoneticPr fontId="2"/>
  </si>
  <si>
    <t>ジョブ
ユニット名</t>
    <rPh sb="8" eb="9">
      <t>メイ</t>
    </rPh>
    <phoneticPr fontId="2"/>
  </si>
  <si>
    <t>随時</t>
    <rPh sb="0" eb="2">
      <t>ズイジ</t>
    </rPh>
    <phoneticPr fontId="2"/>
  </si>
  <si>
    <t>起動
契機</t>
    <rPh sb="0" eb="2">
      <t>キドウ</t>
    </rPh>
    <rPh sb="3" eb="5">
      <t>ケイキ</t>
    </rPh>
    <phoneticPr fontId="2"/>
  </si>
  <si>
    <t>実行ノード</t>
    <rPh sb="0" eb="2">
      <t>ジッコウ</t>
    </rPh>
    <phoneticPr fontId="2"/>
  </si>
  <si>
    <t>memo</t>
    <phoneticPr fontId="2"/>
  </si>
  <si>
    <t>ジョブ
ネット名</t>
    <rPh sb="7" eb="8">
      <t>メイ</t>
    </rPh>
    <phoneticPr fontId="2"/>
  </si>
  <si>
    <t>業務レベル
ジョブネット名</t>
    <rPh sb="0" eb="2">
      <t>ギョウム</t>
    </rPh>
    <rPh sb="12" eb="13">
      <t>メイ</t>
    </rPh>
    <phoneticPr fontId="2"/>
  </si>
  <si>
    <t>業務レベル
ジョブネットID</t>
    <rPh sb="0" eb="2">
      <t>ギョウム</t>
    </rPh>
    <phoneticPr fontId="2"/>
  </si>
  <si>
    <t>契機レベル
ジョブネットID</t>
    <rPh sb="0" eb="2">
      <t>ケイキ</t>
    </rPh>
    <phoneticPr fontId="2"/>
  </si>
  <si>
    <t>契機レベル
ジョブネット名</t>
    <rPh sb="0" eb="2">
      <t>ケイキ</t>
    </rPh>
    <rPh sb="12" eb="13">
      <t>メイ</t>
    </rPh>
    <phoneticPr fontId="2"/>
  </si>
  <si>
    <t>月次</t>
    <rPh sb="0" eb="2">
      <t>ゲツジ</t>
    </rPh>
    <phoneticPr fontId="2"/>
  </si>
  <si>
    <t>ジョブネットID</t>
    <phoneticPr fontId="2"/>
  </si>
  <si>
    <t>↑</t>
    <phoneticPr fontId="2"/>
  </si>
  <si>
    <t>周期</t>
    <rPh sb="0" eb="2">
      <t>シュウキ</t>
    </rPh>
    <phoneticPr fontId="2"/>
  </si>
  <si>
    <t>スケ</t>
    <phoneticPr fontId="2"/>
  </si>
  <si>
    <t>手動</t>
    <rPh sb="0" eb="2">
      <t>シュドウ</t>
    </rPh>
    <phoneticPr fontId="2"/>
  </si>
  <si>
    <t>起動
時間</t>
    <rPh sb="0" eb="2">
      <t>キドウ</t>
    </rPh>
    <rPh sb="3" eb="5">
      <t>ジカン</t>
    </rPh>
    <phoneticPr fontId="2"/>
  </si>
  <si>
    <t>実行
スクリプト</t>
    <rPh sb="0" eb="2">
      <t>ジッコウ</t>
    </rPh>
    <phoneticPr fontId="2"/>
  </si>
  <si>
    <t>引数</t>
    <rPh sb="0" eb="2">
      <t>ヒキスウ</t>
    </rPh>
    <phoneticPr fontId="2"/>
  </si>
  <si>
    <t>-</t>
  </si>
  <si>
    <t>実行ユーザ</t>
    <rPh sb="0" eb="2">
      <t>ジッコウ</t>
    </rPh>
    <phoneticPr fontId="2"/>
  </si>
  <si>
    <t>エージェント起動ユーザ</t>
    <rPh sb="6" eb="8">
      <t>キドウ</t>
    </rPh>
    <phoneticPr fontId="2"/>
  </si>
  <si>
    <t>-</t>
    <phoneticPr fontId="2"/>
  </si>
  <si>
    <t>2019</t>
  </si>
  <si>
    <t>1</t>
    <phoneticPr fontId="2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</si>
  <si>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</si>
  <si>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</si>
  <si>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</si>
  <si>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</si>
  <si>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</si>
  <si>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</si>
  <si>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</si>
  <si>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</si>
  <si>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</si>
  <si>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</si>
  <si>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</si>
  <si>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月</t>
    <rPh sb="0" eb="1">
      <t>ツキ</t>
    </rPh>
    <phoneticPr fontId="2"/>
  </si>
  <si>
    <t>日</t>
    <rPh sb="0" eb="1">
      <t>ニチ</t>
    </rPh>
    <phoneticPr fontId="2"/>
  </si>
  <si>
    <t>31</t>
    <phoneticPr fontId="2"/>
  </si>
  <si>
    <t>28</t>
    <phoneticPr fontId="2"/>
  </si>
  <si>
    <t>29</t>
    <phoneticPr fontId="2"/>
  </si>
  <si>
    <t>30</t>
    <phoneticPr fontId="2"/>
  </si>
  <si>
    <t>27</t>
    <phoneticPr fontId="2"/>
  </si>
  <si>
    <t>2020</t>
    <phoneticPr fontId="2"/>
  </si>
  <si>
    <t>2021</t>
    <phoneticPr fontId="2"/>
  </si>
  <si>
    <t>26</t>
    <phoneticPr fontId="2"/>
  </si>
  <si>
    <t>2022</t>
    <phoneticPr fontId="2"/>
  </si>
  <si>
    <t>2023</t>
    <phoneticPr fontId="2"/>
  </si>
  <si>
    <t>0:00</t>
    <phoneticPr fontId="2"/>
  </si>
  <si>
    <t>JN_D01</t>
    <phoneticPr fontId="2"/>
  </si>
  <si>
    <t>業務ジョブネット（製造用）</t>
    <rPh sb="0" eb="2">
      <t>ギョウム</t>
    </rPh>
    <rPh sb="9" eb="12">
      <t>セイゾウヨウ</t>
    </rPh>
    <phoneticPr fontId="2"/>
  </si>
  <si>
    <t>処理日付設定ジョブ</t>
  </si>
  <si>
    <t>JB_D01_03_03_03</t>
  </si>
  <si>
    <t>JB_D01_03_03_04</t>
  </si>
  <si>
    <t>マスタ管理ジョブネット(月次)</t>
    <rPh sb="3" eb="5">
      <t>カンリ</t>
    </rPh>
    <rPh sb="12" eb="14">
      <t>ゲツジ</t>
    </rPh>
    <phoneticPr fontId="2"/>
  </si>
  <si>
    <t>JN_D01_03_02</t>
    <phoneticPr fontId="2"/>
  </si>
  <si>
    <t>JB_D01_03_04_02</t>
  </si>
  <si>
    <t>JN_D01_03_03</t>
    <phoneticPr fontId="2"/>
  </si>
  <si>
    <t>JN_D01_03_04</t>
    <phoneticPr fontId="2"/>
  </si>
  <si>
    <t>データマート作成ジョブネット</t>
    <rPh sb="6" eb="8">
      <t>サクセイ</t>
    </rPh>
    <phoneticPr fontId="2"/>
  </si>
  <si>
    <t>帳票作成ジョブネット</t>
    <phoneticPr fontId="2"/>
  </si>
  <si>
    <t>JB_D01_03_04_01</t>
  </si>
  <si>
    <t>JB_D01_03_04_03</t>
  </si>
  <si>
    <t>JB_D01_03_04_04</t>
  </si>
  <si>
    <t>JB_D01_03_04_05</t>
  </si>
  <si>
    <t>処方データマート作成ジョブ</t>
  </si>
  <si>
    <t>診療行為データマート作成ジョブ</t>
  </si>
  <si>
    <t>疾患データマート作成ジョブ</t>
  </si>
  <si>
    <t>入院退院データマート作成ジョブ</t>
  </si>
  <si>
    <t>疾患関連患者数帳票作成ジョブ</t>
  </si>
  <si>
    <t>DPC別患者数帳票作成ジョブ</t>
  </si>
  <si>
    <t>薬剤別患者数帳票作成ジョブ</t>
  </si>
  <si>
    <t>診療行為別患者数帳票作成ジョブ</t>
  </si>
  <si>
    <t>施設リスト帳票作成ジョブ</t>
  </si>
  <si>
    <t>処理日付クリアジョブ</t>
    <phoneticPr fontId="2"/>
  </si>
  <si>
    <t>月次共通処理開始ジョブネット(月次)</t>
    <rPh sb="6" eb="8">
      <t>カイシ</t>
    </rPh>
    <rPh sb="15" eb="17">
      <t>ゲツジ</t>
    </rPh>
    <phoneticPr fontId="2"/>
  </si>
  <si>
    <t>月次共通処理終了ジョブネット(月次)</t>
    <rPh sb="6" eb="8">
      <t>シュウリョウ</t>
    </rPh>
    <phoneticPr fontId="2"/>
  </si>
  <si>
    <t>JB_D01_03_02_01</t>
    <phoneticPr fontId="2"/>
  </si>
  <si>
    <t>JB_D01_03_02_02</t>
    <phoneticPr fontId="2"/>
  </si>
  <si>
    <t>JB_D01_03_02_05</t>
  </si>
  <si>
    <t>JB_D01_03_02_06</t>
  </si>
  <si>
    <t>JB_D01_03_02_07</t>
  </si>
  <si>
    <t>JB_D01_03_02_08</t>
  </si>
  <si>
    <t>JB_D01_03_02_09</t>
  </si>
  <si>
    <t>JB_D01_03_02_10</t>
  </si>
  <si>
    <t>二次医療圏マスタ作成ジョブ</t>
  </si>
  <si>
    <t>施設属性マスタ作成ジョブ</t>
  </si>
  <si>
    <t>施設ID対応マスタ作成ジョブ</t>
  </si>
  <si>
    <t>医薬品関連マスタ作成ジョブ</t>
  </si>
  <si>
    <t>薬価関連マスタ作成ジョブ</t>
  </si>
  <si>
    <t>診療行為関連マスタ作成ジョブ</t>
  </si>
  <si>
    <t>特定器材関連マスタ作成ジョブ</t>
  </si>
  <si>
    <t>DPC関連マスタ作成ジョブ</t>
  </si>
  <si>
    <t>疾患関連マスタ作成ジョブ</t>
  </si>
  <si>
    <t>JN_D01_05</t>
    <phoneticPr fontId="2"/>
  </si>
  <si>
    <t>随時処理実行ジョブネット(業務_製造用)</t>
    <rPh sb="0" eb="2">
      <t>ズイジ</t>
    </rPh>
    <rPh sb="2" eb="4">
      <t>ショリ</t>
    </rPh>
    <rPh sb="4" eb="6">
      <t>ジッコウ</t>
    </rPh>
    <rPh sb="13" eb="15">
      <t>ギョウム</t>
    </rPh>
    <phoneticPr fontId="2"/>
  </si>
  <si>
    <t>JN_D01_05_01</t>
    <phoneticPr fontId="2"/>
  </si>
  <si>
    <t>JB_D01_05_01_01</t>
    <phoneticPr fontId="2"/>
  </si>
  <si>
    <t>YYYYMMDDは処理実行したい基準日を手動で変更した上でジョブ実行する</t>
    <rPh sb="9" eb="11">
      <t>ショリ</t>
    </rPh>
    <rPh sb="11" eb="13">
      <t>ジッコウ</t>
    </rPh>
    <rPh sb="16" eb="19">
      <t>キジュンビ</t>
    </rPh>
    <rPh sb="20" eb="22">
      <t>シュドウ</t>
    </rPh>
    <rPh sb="23" eb="25">
      <t>ヘンコウ</t>
    </rPh>
    <rPh sb="27" eb="28">
      <t>ウエ</t>
    </rPh>
    <rPh sb="32" eb="34">
      <t>ジッコウ</t>
    </rPh>
    <phoneticPr fontId="2"/>
  </si>
  <si>
    <t>共通処理開始ジョブネット(随時)</t>
    <rPh sb="4" eb="6">
      <t>カイシ</t>
    </rPh>
    <rPh sb="13" eb="15">
      <t>ズイジ</t>
    </rPh>
    <phoneticPr fontId="2"/>
  </si>
  <si>
    <t>JB_D01_05_05_01</t>
  </si>
  <si>
    <t>JB_D01_05_05_12</t>
  </si>
  <si>
    <t>JB_D01_05_05_13</t>
  </si>
  <si>
    <t>JB_D01_05_05_14</t>
  </si>
  <si>
    <t>バリデーションチェックジョブネット(随時)</t>
    <rPh sb="18" eb="20">
      <t>ズイジ</t>
    </rPh>
    <phoneticPr fontId="2"/>
  </si>
  <si>
    <t>JN_D01_05_05</t>
    <phoneticPr fontId="2"/>
  </si>
  <si>
    <t>JB_D01_05_05_22</t>
    <phoneticPr fontId="2"/>
  </si>
  <si>
    <t>JB_D01_05_05_23</t>
  </si>
  <si>
    <t>JB_D01_05_05_24</t>
  </si>
  <si>
    <t>JB_D01_05_05_31</t>
    <phoneticPr fontId="2"/>
  </si>
  <si>
    <t>JB_D01_03_04_07</t>
    <phoneticPr fontId="2"/>
  </si>
  <si>
    <t>未コード化傷病名リスト帳票作成ジョブ</t>
    <phoneticPr fontId="2"/>
  </si>
  <si>
    <t>テキストデータ抽出_ファイル取得</t>
    <rPh sb="7" eb="9">
      <t>チュウシュツ</t>
    </rPh>
    <rPh sb="14" eb="16">
      <t>シュトク</t>
    </rPh>
    <phoneticPr fontId="2"/>
  </si>
  <si>
    <t>テキストデータ抽出_肺癌</t>
    <rPh sb="7" eb="9">
      <t>チュウシュツ</t>
    </rPh>
    <rPh sb="10" eb="11">
      <t>ハイ</t>
    </rPh>
    <rPh sb="11" eb="12">
      <t>ガン</t>
    </rPh>
    <phoneticPr fontId="2"/>
  </si>
  <si>
    <t>（ルールベース_正規表現）</t>
  </si>
  <si>
    <t>テキストデータ抽出_乳癌</t>
    <rPh sb="7" eb="9">
      <t>チュウシュツ</t>
    </rPh>
    <rPh sb="10" eb="12">
      <t>ニュウガン</t>
    </rPh>
    <rPh sb="11" eb="12">
      <t>ガン</t>
    </rPh>
    <phoneticPr fontId="2"/>
  </si>
  <si>
    <t>テキストデータ抽出（ルールベース_正規表現）_肺癌ジョブ</t>
    <rPh sb="23" eb="25">
      <t>ハイガン</t>
    </rPh>
    <phoneticPr fontId="2"/>
  </si>
  <si>
    <t>JN_D01_05_06_01</t>
    <phoneticPr fontId="2"/>
  </si>
  <si>
    <t>JN_D01_05_06_11</t>
    <phoneticPr fontId="2"/>
  </si>
  <si>
    <t>テキストデータ抽出（ルールベース_正規表現）_乳癌ジョブ</t>
    <rPh sb="23" eb="24">
      <t>ニュウ</t>
    </rPh>
    <phoneticPr fontId="2"/>
  </si>
  <si>
    <t>テキストデータ抽出（機械学習）_特徴量抽出（トークン）_肺癌ジョブ</t>
    <phoneticPr fontId="2"/>
  </si>
  <si>
    <t>テキストデータ抽出（機械学習）_特徴量抽出（一文字）_肺癌ジョブ</t>
    <phoneticPr fontId="2"/>
  </si>
  <si>
    <t>テキストデータ抽出（機械学習）_モデル作成（トークン）_肺癌ジョブ</t>
    <phoneticPr fontId="2"/>
  </si>
  <si>
    <t>テキストデータ抽出（機械学習）_テスト（トークン）_肺癌ジョブ</t>
    <phoneticPr fontId="2"/>
  </si>
  <si>
    <t>テキストデータ抽出（機械学習）_モデル作成（一文字）_肺癌ジョブ</t>
    <phoneticPr fontId="2"/>
  </si>
  <si>
    <t>テキストデータ抽出（機械学習）_テスト（一文字）_肺癌ジョブ</t>
    <phoneticPr fontId="2"/>
  </si>
  <si>
    <t>テキストデータ抽出（機械学習）_テスト（トークン（病名ラベル付き））_肺癌ジョブ</t>
    <phoneticPr fontId="2"/>
  </si>
  <si>
    <t>テキストデータ抽出（機械学習）_特徴量抽出（トークン）_乳癌ジョブ</t>
    <phoneticPr fontId="2"/>
  </si>
  <si>
    <t>テキストデータ抽出（機械学習）_特徴量抽出（一文字）_乳癌ジョブ</t>
    <phoneticPr fontId="2"/>
  </si>
  <si>
    <t>テキストデータ抽出（機械学習）_モデル作成（トークン）_乳癌ジョブ</t>
    <phoneticPr fontId="2"/>
  </si>
  <si>
    <t>テキストデータ抽出（機械学習）_モデル作成（トークン（病名ラベル付き））_乳癌ジョブ</t>
    <phoneticPr fontId="2"/>
  </si>
  <si>
    <t>テキストデータ抽出（機械学習）_モデル作成（一文字）_乳癌ジョブ</t>
    <phoneticPr fontId="2"/>
  </si>
  <si>
    <t>テキストデータ抽出（機械学習）_テスト（トークン）_乳癌ジョブ</t>
    <phoneticPr fontId="2"/>
  </si>
  <si>
    <t>テキストデータ抽出（機械学習）_テスト（トークン（病名ラベル付き））_乳癌ジョブ</t>
    <phoneticPr fontId="2"/>
  </si>
  <si>
    <t>テキストデータ抽出（機械学習）_テスト（一文字）_乳癌ジョブ</t>
    <phoneticPr fontId="2"/>
  </si>
  <si>
    <t>JN_D01_05_06_12</t>
    <phoneticPr fontId="2"/>
  </si>
  <si>
    <t>JN_D01_05_06_22</t>
    <phoneticPr fontId="2"/>
  </si>
  <si>
    <t>JB_D01_05_06_01_01</t>
    <phoneticPr fontId="2"/>
  </si>
  <si>
    <t>JB_D01_05_06_11_11</t>
    <phoneticPr fontId="2"/>
  </si>
  <si>
    <t>JB_D01_05_06_12_11</t>
    <phoneticPr fontId="2"/>
  </si>
  <si>
    <t>JB_D01_05_06_11_21</t>
    <phoneticPr fontId="2"/>
  </si>
  <si>
    <t>JB_D01_05_06_12_21</t>
    <phoneticPr fontId="2"/>
  </si>
  <si>
    <t>JB_D01_05_06_21_31</t>
    <phoneticPr fontId="2"/>
  </si>
  <si>
    <t>JB_D01_05_06_21_32</t>
    <phoneticPr fontId="2"/>
  </si>
  <si>
    <t>JB_D01_05_06_21_33</t>
  </si>
  <si>
    <t>JB_D01_05_06_21_42</t>
    <phoneticPr fontId="2"/>
  </si>
  <si>
    <t>JB_D01_05_06_21_43</t>
  </si>
  <si>
    <t>JB_D01_05_06_22_31</t>
  </si>
  <si>
    <t>JB_D01_05_06_22_32</t>
  </si>
  <si>
    <t>JB_D01_05_06_22_33</t>
  </si>
  <si>
    <t>JB_D01_05_06_22_42</t>
  </si>
  <si>
    <t>JB_D01_05_06_22_43</t>
  </si>
  <si>
    <t>テキストデータ抽出（機械学習）_モデル作成（トークン（病名ラベル付き））_肺癌ジョブ</t>
    <phoneticPr fontId="2"/>
  </si>
  <si>
    <t>JB_D01_05_06_21_51</t>
    <phoneticPr fontId="2"/>
  </si>
  <si>
    <t>JB_D01_05_06_21_52</t>
    <phoneticPr fontId="2"/>
  </si>
  <si>
    <t>JB_D01_05_06_21_53</t>
    <phoneticPr fontId="2"/>
  </si>
  <si>
    <t>JB_D01_05_06_22_51</t>
  </si>
  <si>
    <t>JB_D01_05_06_22_52</t>
  </si>
  <si>
    <t>JB_D01_05_06_22_53</t>
  </si>
  <si>
    <t>テキストデータ活用対象ファイル読込_肺癌ジョブ</t>
    <phoneticPr fontId="2"/>
  </si>
  <si>
    <t>テキストデータ抽出_肺癌（機械学習_検証）</t>
    <rPh sb="7" eb="9">
      <t>チュウシュツ</t>
    </rPh>
    <rPh sb="13" eb="15">
      <t>キカイ</t>
    </rPh>
    <rPh sb="15" eb="17">
      <t>ガクシュウ</t>
    </rPh>
    <rPh sb="18" eb="20">
      <t>ケンショウ</t>
    </rPh>
    <phoneticPr fontId="2"/>
  </si>
  <si>
    <t>テキストデータ抽出_肺癌（機械学習_学習）</t>
    <rPh sb="7" eb="9">
      <t>チュウシュツ</t>
    </rPh>
    <rPh sb="18" eb="20">
      <t>ガクシュウ</t>
    </rPh>
    <phoneticPr fontId="2"/>
  </si>
  <si>
    <t>テキストデータ抽出_肺癌（特徴量抽出）</t>
    <rPh sb="7" eb="9">
      <t>チュウシュツ</t>
    </rPh>
    <rPh sb="13" eb="18">
      <t>トクチョウリョウチュウシュツ</t>
    </rPh>
    <phoneticPr fontId="2"/>
  </si>
  <si>
    <t>JN_D01_05_06_21</t>
    <phoneticPr fontId="2"/>
  </si>
  <si>
    <t>JN_D01_05_06_31</t>
    <phoneticPr fontId="2"/>
  </si>
  <si>
    <t>JN_D01_05_06_41</t>
    <phoneticPr fontId="2"/>
  </si>
  <si>
    <t>JN_D01_05_06_32</t>
    <phoneticPr fontId="2"/>
  </si>
  <si>
    <t>テキストデータ抽出_乳癌（特徴量抽出）</t>
    <rPh sb="7" eb="9">
      <t>チュウシュツ</t>
    </rPh>
    <rPh sb="13" eb="18">
      <t>トクチョウリョウチュウシュツ</t>
    </rPh>
    <phoneticPr fontId="2"/>
  </si>
  <si>
    <t>テキストデータ抽出_乳癌（機械学習_学習）</t>
    <rPh sb="7" eb="9">
      <t>チュウシュツ</t>
    </rPh>
    <rPh sb="18" eb="20">
      <t>ガクシュウ</t>
    </rPh>
    <phoneticPr fontId="2"/>
  </si>
  <si>
    <t>テキストデータ抽出_乳癌（機械学習_検証）</t>
    <rPh sb="7" eb="9">
      <t>チュウシュツ</t>
    </rPh>
    <rPh sb="13" eb="15">
      <t>キカイ</t>
    </rPh>
    <rPh sb="15" eb="17">
      <t>ガクシュウ</t>
    </rPh>
    <rPh sb="18" eb="20">
      <t>ケンショウ</t>
    </rPh>
    <phoneticPr fontId="2"/>
  </si>
  <si>
    <t>処理対象患者ID指定ファイルを適用しない場合は、「-k」オプションを削除する必要がある</t>
    <rPh sb="20" eb="22">
      <t>バアイ</t>
    </rPh>
    <rPh sb="34" eb="36">
      <t>サクジョ</t>
    </rPh>
    <rPh sb="38" eb="40">
      <t>ヒツヨウ</t>
    </rPh>
    <phoneticPr fontId="2"/>
  </si>
  <si>
    <t>テキストデータ活用対象ファイル読込_乳癌ジョブ</t>
    <phoneticPr fontId="2"/>
  </si>
  <si>
    <t>名寄せジョブネット</t>
    <rPh sb="0" eb="2">
      <t>ナヨ</t>
    </rPh>
    <phoneticPr fontId="2"/>
  </si>
  <si>
    <t>JB_D01_03_07_01</t>
  </si>
  <si>
    <t>紐付け結果作成ジョブ</t>
  </si>
  <si>
    <t>-oオプションは当面実施する</t>
    <phoneticPr fontId="2"/>
  </si>
  <si>
    <t>py -3.7 D:\python_project\src\proc\jobCreateDateFile.py</t>
  </si>
  <si>
    <t>py -3.7 D:\python_project\src\proc\jobSqlComn.py</t>
  </si>
  <si>
    <t>py -3.7 D:\python_project\src\proc\jobSqlShinryoKoi.py</t>
  </si>
  <si>
    <t>py -3.7 D:\python_project\src\proc\jobHimoduke.py</t>
  </si>
  <si>
    <t>py -3.7 D:\python_project\src\proc\jobClearDateFile.py</t>
  </si>
  <si>
    <t>py -3.7 D:\python_project\src\proc\jobExtractFile.py</t>
  </si>
  <si>
    <t>py -3.7 D:\python_project\src\proc\jobReadDpcValidate.py</t>
  </si>
  <si>
    <t>py -3.7 D:\python_project\src\proc\jobReadRcpValidate.py</t>
  </si>
  <si>
    <t>py -3.7 D:\python_project\src\proc\jobReadMmlTextData.py</t>
  </si>
  <si>
    <t>py -3.7 D:\python_project\src\proc\jobPickkw.py</t>
  </si>
  <si>
    <t>py -3.7 D:\python_project\src\proc\jobCrfi.py</t>
  </si>
  <si>
    <t>py -3.7 D:\python_project\src\proc\jobToken2Char.py</t>
  </si>
  <si>
    <t>py -3.7 D:\python_project\src\proc\jobCrfTrain.py</t>
  </si>
  <si>
    <t>py -3.7 D:\python_project\src\proc\jobCrfTest.py</t>
  </si>
  <si>
    <t>MILROOT6</t>
    <phoneticPr fontId="2"/>
  </si>
  <si>
    <t>製造用ジョブユニット</t>
    <rPh sb="0" eb="3">
      <t>セイゾウヨウ</t>
    </rPh>
    <phoneticPr fontId="2"/>
  </si>
  <si>
    <t>JB_D01_03_03_06</t>
    <phoneticPr fontId="2"/>
  </si>
  <si>
    <t>二次利用DB登録患者データマート作成ジョブ</t>
    <phoneticPr fontId="2"/>
  </si>
  <si>
    <t>py -3.7 D:\python_project\src\proc\jobSqlComn.py</t>
    <phoneticPr fontId="2"/>
  </si>
  <si>
    <t>py -3.7 D:\python_project\src\proc\jobReadMmlValidate.py</t>
    <phoneticPr fontId="2"/>
  </si>
  <si>
    <t>JB_D01_05_05_15</t>
    <phoneticPr fontId="2"/>
  </si>
  <si>
    <t>レセプトデータファイル読込（医科レセプト分）ジョブ</t>
    <rPh sb="14" eb="16">
      <t>イカ</t>
    </rPh>
    <phoneticPr fontId="2"/>
  </si>
  <si>
    <t>py -3.7 D:\python_project\src\proc\jobReadMmlTextData.py</t>
    <phoneticPr fontId="2"/>
  </si>
  <si>
    <t>最新施設情報更新ジョブ</t>
    <rPh sb="6" eb="8">
      <t>コウシン</t>
    </rPh>
    <phoneticPr fontId="2"/>
  </si>
  <si>
    <t>py -3.7 D:\python_project\src\proc\jobSqlComn.py</t>
    <phoneticPr fontId="2"/>
  </si>
  <si>
    <t>バリデーション件数チェック結果作成ジョブ</t>
    <rPh sb="15" eb="17">
      <t>サクセイ</t>
    </rPh>
    <phoneticPr fontId="2"/>
  </si>
  <si>
    <t>最新施設情報出力ジョブ</t>
    <rPh sb="6" eb="8">
      <t>シュツリョク</t>
    </rPh>
    <phoneticPr fontId="2"/>
  </si>
  <si>
    <t>バリデーションチェック対象ファイル取得ジョブ</t>
    <phoneticPr fontId="2"/>
  </si>
  <si>
    <t>テキストデータ活用対象ファイル取得（処理対象月分）ジョブ</t>
    <phoneticPr fontId="2"/>
  </si>
  <si>
    <t>（処理対象月分）</t>
    <phoneticPr fontId="2"/>
  </si>
  <si>
    <t>JN_D01_05_06_02</t>
    <phoneticPr fontId="2"/>
  </si>
  <si>
    <t>（過去分）</t>
    <rPh sb="1" eb="3">
      <t>カコ</t>
    </rPh>
    <phoneticPr fontId="2"/>
  </si>
  <si>
    <t>テキストデータ抽出</t>
    <rPh sb="7" eb="9">
      <t>チュウシュツ</t>
    </rPh>
    <phoneticPr fontId="2"/>
  </si>
  <si>
    <t>テキストデータ活用対象ファイル読込（過去分）ジョブ</t>
    <rPh sb="7" eb="9">
      <t>カツヨウ</t>
    </rPh>
    <rPh sb="9" eb="11">
      <t>タイショウ</t>
    </rPh>
    <rPh sb="15" eb="17">
      <t>ヨミコミ</t>
    </rPh>
    <phoneticPr fontId="2"/>
  </si>
  <si>
    <t>JB_D01_05_06_02_03</t>
    <phoneticPr fontId="2"/>
  </si>
  <si>
    <t>JB_D01_05_06_02_04</t>
    <phoneticPr fontId="2"/>
  </si>
  <si>
    <t>JB_D01_05_06_02_12</t>
    <phoneticPr fontId="2"/>
  </si>
  <si>
    <t>JB_D01_05_06_01_10</t>
    <phoneticPr fontId="2"/>
  </si>
  <si>
    <t>JB_D01_05_05_02</t>
    <phoneticPr fontId="2"/>
  </si>
  <si>
    <t>MMLデータファイル読込ジョブ</t>
    <phoneticPr fontId="2"/>
  </si>
  <si>
    <t>DPC調査データファイル読込ジョブ</t>
    <phoneticPr fontId="2"/>
  </si>
  <si>
    <t>レセプトデータファイル読込（DPCレセプト分）ジョブ</t>
    <phoneticPr fontId="2"/>
  </si>
  <si>
    <t>MMLデータ取得ジョブ</t>
    <phoneticPr fontId="2"/>
  </si>
  <si>
    <t>DPC調査データ取得ジョブ</t>
    <phoneticPr fontId="2"/>
  </si>
  <si>
    <t>レセプトデータ取得ジョブ</t>
    <phoneticPr fontId="2"/>
  </si>
  <si>
    <t>テキストデータ活用対象ファイル取得_Zipファイル展開（過去分）ジョブ</t>
    <phoneticPr fontId="2"/>
  </si>
  <si>
    <t>JB_D01_05_06_02_13</t>
    <phoneticPr fontId="2"/>
  </si>
  <si>
    <t>MML_UID重複論理削除ジョブ</t>
    <phoneticPr fontId="2"/>
  </si>
  <si>
    <t>py -3.7 D:\python_project\src\proc\jobReadMmlDiff.py</t>
    <phoneticPr fontId="2"/>
  </si>
  <si>
    <t>JB_D01_05_06_02_05</t>
    <phoneticPr fontId="2"/>
  </si>
  <si>
    <t>テキストデータ活用対象ファイル取得_MMLファイル一覧更新（過去分）ジョブ</t>
    <rPh sb="25" eb="27">
      <t>イチラン</t>
    </rPh>
    <phoneticPr fontId="2"/>
  </si>
  <si>
    <t>JB_D01_05_06_02_06</t>
    <phoneticPr fontId="2"/>
  </si>
  <si>
    <t>テキストデータ活用対象MMLファイル管理二次利用DB反映（過去分）ジョブ</t>
    <rPh sb="18" eb="20">
      <t>カンリ</t>
    </rPh>
    <phoneticPr fontId="2"/>
  </si>
  <si>
    <t>テキストデータ活用対象ファイル読込</t>
    <rPh sb="7" eb="9">
      <t>カツヨウ</t>
    </rPh>
    <rPh sb="9" eb="11">
      <t>タイショウ</t>
    </rPh>
    <rPh sb="15" eb="17">
      <t>ヨミコミ</t>
    </rPh>
    <phoneticPr fontId="2"/>
  </si>
  <si>
    <t>JN_D01_05_06_03</t>
    <phoneticPr fontId="2"/>
  </si>
  <si>
    <t>JB_D01_05_06_03_12_01</t>
    <phoneticPr fontId="2"/>
  </si>
  <si>
    <t>テキストデータ活用対象ファイル読込（mmlRd）ジョブ</t>
    <rPh sb="7" eb="9">
      <t>カツヨウ</t>
    </rPh>
    <rPh sb="9" eb="11">
      <t>タイショウ</t>
    </rPh>
    <rPh sb="15" eb="17">
      <t>ヨミコミ</t>
    </rPh>
    <phoneticPr fontId="2"/>
  </si>
  <si>
    <t>JB_D01_05_06_03_12_02</t>
    <phoneticPr fontId="2"/>
  </si>
  <si>
    <t>テキストデータ活用対象ファイル読込（mmlSm）ジョブ</t>
    <rPh sb="7" eb="9">
      <t>カツヨウ</t>
    </rPh>
    <rPh sb="9" eb="11">
      <t>タイショウ</t>
    </rPh>
    <rPh sb="15" eb="17">
      <t>ヨミコミ</t>
    </rPh>
    <phoneticPr fontId="2"/>
  </si>
  <si>
    <t>テキストデータ活用対象ファイル読込（mmlPc）ジョブ</t>
    <rPh sb="7" eb="9">
      <t>カツヨウ</t>
    </rPh>
    <rPh sb="9" eb="11">
      <t>タイショウ</t>
    </rPh>
    <rPh sb="15" eb="17">
      <t>ヨミコミ</t>
    </rPh>
    <phoneticPr fontId="2"/>
  </si>
  <si>
    <t>テキストデータ活用対象ファイル読込（mmlLb）ジョブ</t>
    <rPh sb="7" eb="9">
      <t>カツヨウ</t>
    </rPh>
    <rPh sb="9" eb="11">
      <t>タイショウ</t>
    </rPh>
    <rPh sb="15" eb="17">
      <t>ヨミコミ</t>
    </rPh>
    <phoneticPr fontId="2"/>
  </si>
  <si>
    <t>テキストデータ活用対象ファイル読込（mmlPs）ジョブ</t>
    <rPh sb="7" eb="9">
      <t>カツヨウ</t>
    </rPh>
    <rPh sb="9" eb="11">
      <t>タイショウ</t>
    </rPh>
    <rPh sb="15" eb="17">
      <t>ヨミコミ</t>
    </rPh>
    <phoneticPr fontId="2"/>
  </si>
  <si>
    <t>テキストデータ活用対象ファイル読込（mmlInj）ジョブ</t>
    <rPh sb="7" eb="9">
      <t>カツヨウ</t>
    </rPh>
    <rPh sb="9" eb="11">
      <t>タイショウ</t>
    </rPh>
    <rPh sb="15" eb="17">
      <t>ヨミコミ</t>
    </rPh>
    <phoneticPr fontId="2"/>
  </si>
  <si>
    <t>テキストデータ活用対象ファイル取得_Zipファイル一覧作成（過去分）ジョブ</t>
    <phoneticPr fontId="2"/>
  </si>
  <si>
    <t>py -3.7 D:\python_project\src\proc\jobExtractFile.py</t>
    <phoneticPr fontId="2"/>
  </si>
  <si>
    <t>JB_D01_05_06_03_12_03</t>
    <phoneticPr fontId="2"/>
  </si>
  <si>
    <t>JB_D01_05_06_03_12_04</t>
    <phoneticPr fontId="2"/>
  </si>
  <si>
    <t>JB_D01_05_06_03_12_05</t>
    <phoneticPr fontId="2"/>
  </si>
  <si>
    <t>テキストデータ活用対象ファイル読込（mmlPi）ジョブ</t>
    <rPh sb="7" eb="9">
      <t>カツヨウ</t>
    </rPh>
    <rPh sb="9" eb="11">
      <t>タイショウ</t>
    </rPh>
    <rPh sb="15" eb="17">
      <t>ヨミコミ</t>
    </rPh>
    <phoneticPr fontId="2"/>
  </si>
  <si>
    <t>テキストデータ活用対象ファイル読込（mmlVs）ジョブ</t>
    <rPh sb="7" eb="9">
      <t>カツヨウ</t>
    </rPh>
    <rPh sb="9" eb="11">
      <t>タイショウ</t>
    </rPh>
    <rPh sb="15" eb="17">
      <t>ヨミコミ</t>
    </rPh>
    <phoneticPr fontId="2"/>
  </si>
  <si>
    <t>テキストデータ活用対象ファイル読込（mmlFs）ジョブ</t>
    <rPh sb="7" eb="9">
      <t>カツヨウ</t>
    </rPh>
    <rPh sb="9" eb="11">
      <t>タイショウ</t>
    </rPh>
    <rPh sb="15" eb="17">
      <t>ヨミコミ</t>
    </rPh>
    <phoneticPr fontId="2"/>
  </si>
  <si>
    <t>検査値紐付け結果作成ジョブ</t>
    <rPh sb="0" eb="3">
      <t>ケンサチ</t>
    </rPh>
    <rPh sb="3" eb="4">
      <t>ヒモ</t>
    </rPh>
    <rPh sb="4" eb="5">
      <t>ヅ</t>
    </rPh>
    <rPh sb="6" eb="8">
      <t>ケッカ</t>
    </rPh>
    <rPh sb="8" eb="10">
      <t>サクセイ</t>
    </rPh>
    <phoneticPr fontId="2"/>
  </si>
  <si>
    <t>JN_D01_05_06_42</t>
    <phoneticPr fontId="2"/>
  </si>
  <si>
    <t>JN_D01_05_08_01</t>
    <phoneticPr fontId="2"/>
  </si>
  <si>
    <t>JB_D01_05_08_01_01</t>
    <phoneticPr fontId="2"/>
  </si>
  <si>
    <t>py -3.7 D:\python_project\src\proc\jobLbCluster.py</t>
    <phoneticPr fontId="2"/>
  </si>
  <si>
    <t>検体検査別検査値換算ジョブ</t>
    <phoneticPr fontId="2"/>
  </si>
  <si>
    <t>JB_D01_05_08_02_01</t>
    <phoneticPr fontId="2"/>
  </si>
  <si>
    <t>検査値紐付けジョブネット</t>
    <rPh sb="0" eb="3">
      <t>ケンサチ</t>
    </rPh>
    <rPh sb="3" eb="4">
      <t>ヒモ</t>
    </rPh>
    <rPh sb="4" eb="5">
      <t>ヅ</t>
    </rPh>
    <phoneticPr fontId="2"/>
  </si>
  <si>
    <t>JN_D01_05_08_02</t>
    <phoneticPr fontId="2"/>
  </si>
  <si>
    <t>JB_D01_05_08_01_02</t>
    <phoneticPr fontId="2"/>
  </si>
  <si>
    <t>テキスト検索（指標抽出）ジョブ</t>
    <phoneticPr fontId="2"/>
  </si>
  <si>
    <t>テキスト検索ジョブネット</t>
    <rPh sb="4" eb="6">
      <t>ケンサク</t>
    </rPh>
    <phoneticPr fontId="2"/>
  </si>
  <si>
    <t>py -3.7 D:\python_project\src\proc\jobTextSearch.py</t>
    <phoneticPr fontId="2"/>
  </si>
  <si>
    <t>JN_D01_05_98</t>
    <phoneticPr fontId="2"/>
  </si>
  <si>
    <t>運用ツールジョブネット</t>
    <rPh sb="0" eb="2">
      <t>ウンヨウ</t>
    </rPh>
    <phoneticPr fontId="2"/>
  </si>
  <si>
    <t>↑</t>
    <phoneticPr fontId="2"/>
  </si>
  <si>
    <t>-</t>
    <phoneticPr fontId="2"/>
  </si>
  <si>
    <t>JB_D01_05_98_01</t>
    <phoneticPr fontId="2"/>
  </si>
  <si>
    <t>ファイル移動ツールジョブ</t>
    <rPh sb="4" eb="6">
      <t>イドウ</t>
    </rPh>
    <phoneticPr fontId="2"/>
  </si>
  <si>
    <t>-</t>
    <phoneticPr fontId="2"/>
  </si>
  <si>
    <t>py -3.7 D:\python_project\src\proc\jobCopyTool.py</t>
    <phoneticPr fontId="2"/>
  </si>
  <si>
    <t>↑</t>
    <phoneticPr fontId="2"/>
  </si>
  <si>
    <t>JB_D01_05_98_02</t>
    <phoneticPr fontId="2"/>
  </si>
  <si>
    <t>ファイル削除ツールジョブ</t>
    <rPh sb="4" eb="6">
      <t>サクジョ</t>
    </rPh>
    <phoneticPr fontId="2"/>
  </si>
  <si>
    <t>テキストデータ活用対象ファイル読込（mmlSg）ジョブ</t>
    <rPh sb="7" eb="9">
      <t>カツヨウ</t>
    </rPh>
    <rPh sb="9" eb="11">
      <t>タイショウ</t>
    </rPh>
    <rPh sb="15" eb="17">
      <t>ヨミコミ</t>
    </rPh>
    <phoneticPr fontId="2"/>
  </si>
  <si>
    <t>テキストデータ活用対象ファイル読込（mmlRp）ジョブ</t>
    <rPh sb="7" eb="9">
      <t>カツヨウ</t>
    </rPh>
    <rPh sb="9" eb="11">
      <t>タイショウ</t>
    </rPh>
    <rPh sb="15" eb="17">
      <t>ヨミコミ</t>
    </rPh>
    <phoneticPr fontId="2"/>
  </si>
  <si>
    <t>JN_D01_05_08_03</t>
    <phoneticPr fontId="2"/>
  </si>
  <si>
    <t>治療ライン作成ジョブネット</t>
    <rPh sb="0" eb="2">
      <t>チリョウ</t>
    </rPh>
    <rPh sb="5" eb="7">
      <t>サクセイ</t>
    </rPh>
    <phoneticPr fontId="2"/>
  </si>
  <si>
    <t>JB_D01_05_08_01_03</t>
    <phoneticPr fontId="2"/>
  </si>
  <si>
    <t>治療ライン作成ジョブ</t>
    <rPh sb="0" eb="2">
      <t>チリョウ</t>
    </rPh>
    <rPh sb="5" eb="7">
      <t>サクセイ</t>
    </rPh>
    <phoneticPr fontId="2"/>
  </si>
  <si>
    <t>py -3.7 D:\python_project\src\proc\jobCreateLines.py</t>
    <phoneticPr fontId="2"/>
  </si>
  <si>
    <t>施設別登録データリスト、施設リスト帳票作成ジョブ</t>
    <rPh sb="12" eb="14">
      <t>シセツ</t>
    </rPh>
    <phoneticPr fontId="2"/>
  </si>
  <si>
    <t>JN_D01_05_08_04</t>
    <phoneticPr fontId="2"/>
  </si>
  <si>
    <t>形態素解析ジョブネット</t>
    <rPh sb="0" eb="5">
      <t>ケイタイソカイセキ</t>
    </rPh>
    <phoneticPr fontId="2"/>
  </si>
  <si>
    <t>JB_D01_05_08_01_04</t>
    <phoneticPr fontId="2"/>
  </si>
  <si>
    <t>JB_D01_05_08_02_04</t>
    <phoneticPr fontId="2"/>
  </si>
  <si>
    <t>形態素解析（ユーザ辞書コンパイル）ジョブ</t>
    <phoneticPr fontId="2"/>
  </si>
  <si>
    <t>py -3.7 D:\python_project\src\proc\jobMorphologic.py</t>
    <phoneticPr fontId="2"/>
  </si>
  <si>
    <t>JB_D01_05_06_03_12_12</t>
    <phoneticPr fontId="2"/>
  </si>
  <si>
    <t>テキストデータ活用対象ファイル読込（mmlLs）ジョブ</t>
    <rPh sb="7" eb="9">
      <t>カツヨウ</t>
    </rPh>
    <rPh sb="9" eb="11">
      <t>タイショウ</t>
    </rPh>
    <rPh sb="15" eb="17">
      <t>ヨミコミ</t>
    </rPh>
    <phoneticPr fontId="2"/>
  </si>
  <si>
    <t>JB_D01_05_06_03_12_13</t>
    <phoneticPr fontId="2"/>
  </si>
  <si>
    <t>テキストデータ活用対象ファイル読込（mmlRe）ジョブ</t>
    <rPh sb="7" eb="9">
      <t>カツヨウ</t>
    </rPh>
    <rPh sb="9" eb="11">
      <t>タイショウ</t>
    </rPh>
    <rPh sb="15" eb="17">
      <t>ヨミコミ</t>
    </rPh>
    <phoneticPr fontId="2"/>
  </si>
  <si>
    <t>JN_D01_05_08_05</t>
    <phoneticPr fontId="2"/>
  </si>
  <si>
    <t>遺伝子検査テキスト抽出結果作成ジョブネット</t>
    <rPh sb="0" eb="3">
      <t>イデンシ</t>
    </rPh>
    <rPh sb="3" eb="5">
      <t>ケンサ</t>
    </rPh>
    <rPh sb="9" eb="11">
      <t>チュウシュツ</t>
    </rPh>
    <rPh sb="11" eb="13">
      <t>ケッカ</t>
    </rPh>
    <rPh sb="13" eb="15">
      <t>サクセイ</t>
    </rPh>
    <phoneticPr fontId="2"/>
  </si>
  <si>
    <t>遺伝子検査テキスト抽出結果作成ジョブ</t>
    <rPh sb="0" eb="3">
      <t>イデンシ</t>
    </rPh>
    <rPh sb="3" eb="5">
      <t>ケンサ</t>
    </rPh>
    <rPh sb="9" eb="11">
      <t>チュウシュツ</t>
    </rPh>
    <rPh sb="11" eb="13">
      <t>ケッカ</t>
    </rPh>
    <rPh sb="13" eb="15">
      <t>サクセイ</t>
    </rPh>
    <phoneticPr fontId="2"/>
  </si>
  <si>
    <t>JB_D01_05_08_01_05</t>
    <phoneticPr fontId="2"/>
  </si>
  <si>
    <t>py -3.7 D:\python_project\src\proc\jobGenetic.py</t>
    <phoneticPr fontId="2"/>
  </si>
  <si>
    <t>JN_D01_05_08_06</t>
    <phoneticPr fontId="2"/>
  </si>
  <si>
    <t>JB_D01_05_08_01_06</t>
    <phoneticPr fontId="2"/>
  </si>
  <si>
    <t>グラフ出力ジョブネット</t>
    <rPh sb="3" eb="5">
      <t>シュツリョク</t>
    </rPh>
    <phoneticPr fontId="2"/>
  </si>
  <si>
    <t>グラフ出力（箱ひげ図）ジョブ</t>
    <rPh sb="3" eb="5">
      <t>シュツリョク</t>
    </rPh>
    <rPh sb="6" eb="7">
      <t>ハコ</t>
    </rPh>
    <rPh sb="9" eb="10">
      <t>ズ</t>
    </rPh>
    <phoneticPr fontId="2"/>
  </si>
  <si>
    <t>boxplot.r</t>
    <phoneticPr fontId="2"/>
  </si>
  <si>
    <t>D:\R_project\bat\R.bat</t>
    <phoneticPr fontId="2"/>
  </si>
  <si>
    <t>以下の設定ファイルを都度修正してから実行する
D:\python_project\input\job\search.conf</t>
    <rPh sb="0" eb="2">
      <t>イカ</t>
    </rPh>
    <rPh sb="3" eb="5">
      <t>セッテイ</t>
    </rPh>
    <rPh sb="10" eb="12">
      <t>ツド</t>
    </rPh>
    <rPh sb="12" eb="14">
      <t>シュウセイ</t>
    </rPh>
    <rPh sb="18" eb="20">
      <t>ジッコウ</t>
    </rPh>
    <phoneticPr fontId="2"/>
  </si>
  <si>
    <t>下記にCSVファイルを格納して実行する
D:\python_project\input\job\yakuzaiData.csv</t>
    <rPh sb="0" eb="2">
      <t>カキ</t>
    </rPh>
    <rPh sb="11" eb="13">
      <t>カクノウ</t>
    </rPh>
    <rPh sb="15" eb="17">
      <t>ジッコウ</t>
    </rPh>
    <phoneticPr fontId="2"/>
  </si>
  <si>
    <t>以下の設定ファイルを都度修正してから実行する
D:\python_project\input\job\morphologic.conf</t>
  </si>
  <si>
    <t>以下の設定ファイルを都度修正してから実行する
D:\python_project\input\job\genetic.conf</t>
  </si>
  <si>
    <t>以下の設定ファイルを都度修正してから実行する
D:\python_project\input\job\copytool.conf</t>
  </si>
  <si>
    <t>※R言語による処理
以下の設定ファイルを都度修正してから実行する
D:\R_project\input\properties\boxprot.properties</t>
    <rPh sb="2" eb="4">
      <t>ゲンゴ</t>
    </rPh>
    <rPh sb="7" eb="9">
      <t>ショリ</t>
    </rPh>
    <phoneticPr fontId="2"/>
  </si>
  <si>
    <t>JB_D01_05_08_03_04</t>
    <phoneticPr fontId="2"/>
  </si>
  <si>
    <t>形態素解析結果作成（係り受け解析なし）ジョブ</t>
    <rPh sb="0" eb="3">
      <t>ケイタイソ</t>
    </rPh>
    <rPh sb="3" eb="5">
      <t>カイセキ</t>
    </rPh>
    <rPh sb="5" eb="7">
      <t>ケッカ</t>
    </rPh>
    <rPh sb="7" eb="9">
      <t>サクセイ</t>
    </rPh>
    <phoneticPr fontId="2"/>
  </si>
  <si>
    <t>形態素解析結果作成（係り受け解析あり）ジョブ</t>
    <rPh sb="0" eb="3">
      <t>ケイタイソ</t>
    </rPh>
    <rPh sb="3" eb="5">
      <t>カイセキ</t>
    </rPh>
    <rPh sb="5" eb="7">
      <t>ケッカ</t>
    </rPh>
    <rPh sb="7" eb="9">
      <t>サクセイ</t>
    </rPh>
    <phoneticPr fontId="2"/>
  </si>
  <si>
    <t>py -3.7 D:\python_project\src\proc\jobReadMml.py</t>
    <phoneticPr fontId="2"/>
  </si>
  <si>
    <t>MMLファイル管理二次利用DB反映ジョブ</t>
    <rPh sb="7" eb="9">
      <t>カンリ</t>
    </rPh>
    <phoneticPr fontId="2"/>
  </si>
  <si>
    <t>MMLファイル一覧作成ジョブ</t>
    <rPh sb="7" eb="9">
      <t>イチラン</t>
    </rPh>
    <rPh sb="9" eb="11">
      <t>サクセイ</t>
    </rPh>
    <phoneticPr fontId="2"/>
  </si>
  <si>
    <t>UID重複論理削除ジョブ</t>
    <phoneticPr fontId="2"/>
  </si>
  <si>
    <t>MMLファイル読込ジョブ</t>
    <rPh sb="7" eb="9">
      <t>ヨミコミ</t>
    </rPh>
    <phoneticPr fontId="2"/>
  </si>
  <si>
    <t>JN_D01_05_09_01</t>
    <phoneticPr fontId="2"/>
  </si>
  <si>
    <t>JN_D01_05_09_03</t>
    <phoneticPr fontId="2"/>
  </si>
  <si>
    <t>MMLファイル読込（mmlRd）ジョブ</t>
    <rPh sb="7" eb="9">
      <t>ヨミコミ</t>
    </rPh>
    <phoneticPr fontId="2"/>
  </si>
  <si>
    <t>MMLファイル読込（mmlSm）ジョブ</t>
    <rPh sb="7" eb="9">
      <t>ヨミコミ</t>
    </rPh>
    <phoneticPr fontId="2"/>
  </si>
  <si>
    <t>MMLファイル読込（mmlPc）ジョブ</t>
    <rPh sb="7" eb="9">
      <t>ヨミコミ</t>
    </rPh>
    <phoneticPr fontId="2"/>
  </si>
  <si>
    <t>MMLファイル読込（mmlLb）ジョブ</t>
    <rPh sb="7" eb="9">
      <t>ヨミコミ</t>
    </rPh>
    <phoneticPr fontId="2"/>
  </si>
  <si>
    <t>MMLファイル読込（mmlPs）ジョブ</t>
    <rPh sb="7" eb="9">
      <t>ヨミコミ</t>
    </rPh>
    <phoneticPr fontId="2"/>
  </si>
  <si>
    <t>MMLファイル読込（mmlInj）ジョブ</t>
    <rPh sb="7" eb="9">
      <t>ヨミコミ</t>
    </rPh>
    <phoneticPr fontId="2"/>
  </si>
  <si>
    <t>MMLファイル読込（mmlPi）ジョブ</t>
    <rPh sb="7" eb="9">
      <t>ヨミコミ</t>
    </rPh>
    <phoneticPr fontId="2"/>
  </si>
  <si>
    <t>MMLファイル読込（mmlVs）ジョブ</t>
    <rPh sb="7" eb="9">
      <t>ヨミコミ</t>
    </rPh>
    <phoneticPr fontId="2"/>
  </si>
  <si>
    <t>MMLファイル読込（mmlFs）ジョブ</t>
    <rPh sb="7" eb="9">
      <t>ヨミコミ</t>
    </rPh>
    <phoneticPr fontId="2"/>
  </si>
  <si>
    <t>MMLファイル読込（mmlSg）ジョブ</t>
    <rPh sb="7" eb="9">
      <t>ヨミコミ</t>
    </rPh>
    <phoneticPr fontId="2"/>
  </si>
  <si>
    <t>MMLファイル読込（mmlRp）ジョブ</t>
    <rPh sb="7" eb="9">
      <t>ヨミコミ</t>
    </rPh>
    <phoneticPr fontId="2"/>
  </si>
  <si>
    <t>MMLファイル読込（mmlLs）ジョブ</t>
    <rPh sb="7" eb="9">
      <t>ヨミコミ</t>
    </rPh>
    <phoneticPr fontId="2"/>
  </si>
  <si>
    <t>MMLファイル読込（mmlRe）ジョブ</t>
    <rPh sb="7" eb="9">
      <t>ヨミコミ</t>
    </rPh>
    <phoneticPr fontId="2"/>
  </si>
  <si>
    <t>JB_D01_05_09_01_03</t>
    <phoneticPr fontId="2"/>
  </si>
  <si>
    <t>JB_D01_05_09_01_11</t>
    <phoneticPr fontId="2"/>
  </si>
  <si>
    <t>処理対象施設IDと指定する際は以下の設定ファイルを修正してから実行する
D:\python_project\input\job\mml_read.conf</t>
    <rPh sb="4" eb="6">
      <t>シセツ</t>
    </rPh>
    <rPh sb="9" eb="11">
      <t>シテイ</t>
    </rPh>
    <rPh sb="13" eb="14">
      <t>サイ</t>
    </rPh>
    <rPh sb="15" eb="17">
      <t>イカ</t>
    </rPh>
    <rPh sb="18" eb="20">
      <t>セッテイ</t>
    </rPh>
    <rPh sb="25" eb="27">
      <t>シュウセイ</t>
    </rPh>
    <rPh sb="31" eb="33">
      <t>ジッコウ</t>
    </rPh>
    <phoneticPr fontId="2"/>
  </si>
  <si>
    <t>JB_D01_05_09_03_01</t>
    <phoneticPr fontId="2"/>
  </si>
  <si>
    <t>JB_D01_05_09_03_02</t>
    <phoneticPr fontId="2"/>
  </si>
  <si>
    <t>JB_D01_05_09_03_04</t>
    <phoneticPr fontId="2"/>
  </si>
  <si>
    <t>JB_D01_05_09_01_21</t>
    <phoneticPr fontId="2"/>
  </si>
  <si>
    <t>JB_D01_05_09_01_31</t>
    <phoneticPr fontId="2"/>
  </si>
  <si>
    <t>JB_D01_05_09_01_41</t>
    <phoneticPr fontId="2"/>
  </si>
  <si>
    <t>MML取込_Zipファイル格納ジョブ</t>
    <rPh sb="13" eb="15">
      <t>カクノウ</t>
    </rPh>
    <phoneticPr fontId="2"/>
  </si>
  <si>
    <t>MML取込_Zipファイル一覧作成ジョブ</t>
    <phoneticPr fontId="2"/>
  </si>
  <si>
    <t>MML取込_Zipファイルコピージョブ</t>
    <phoneticPr fontId="2"/>
  </si>
  <si>
    <t>MML取込_不在Zipファイル一覧作成ジョブ</t>
    <phoneticPr fontId="2"/>
  </si>
  <si>
    <t>JN_D01_05_09_11</t>
    <phoneticPr fontId="2"/>
  </si>
  <si>
    <t>JN_D01_05_09_12</t>
    <phoneticPr fontId="2"/>
  </si>
  <si>
    <t>MMLファイル一覧作成</t>
    <rPh sb="7" eb="9">
      <t>イチラン</t>
    </rPh>
    <rPh sb="9" eb="11">
      <t>サクセイ</t>
    </rPh>
    <phoneticPr fontId="2"/>
  </si>
  <si>
    <t>MMLファイル読込</t>
    <rPh sb="7" eb="9">
      <t>ヨミコミ</t>
    </rPh>
    <phoneticPr fontId="2"/>
  </si>
  <si>
    <t>JB_D01_05_09_11_11_01</t>
  </si>
  <si>
    <t>JB_D01_05_09_11_11_02</t>
  </si>
  <si>
    <t>JB_D01_05_09_11_11_03</t>
  </si>
  <si>
    <t>JB_D01_05_09_11_11_05</t>
  </si>
  <si>
    <t>JB_D01_05_09_11_11_06</t>
  </si>
  <si>
    <t>JB_D01_05_09_11_11_07</t>
  </si>
  <si>
    <t>JB_D01_05_09_11_11_08</t>
  </si>
  <si>
    <t>JB_D01_05_09_11_11_09</t>
  </si>
  <si>
    <t>JB_D01_05_09_11_11_10</t>
  </si>
  <si>
    <t>JB_D01_05_09_11_11_11</t>
  </si>
  <si>
    <t>JB_D01_05_09_11_11_12</t>
  </si>
  <si>
    <t>JB_D01_05_09_11_11_13</t>
  </si>
  <si>
    <t>MMLファイル一覧作成（mmlRd）ジョブ</t>
  </si>
  <si>
    <t>MMLファイル一覧作成（mmlSm）ジョブ</t>
  </si>
  <si>
    <t>MMLファイル一覧作成（mmlPc）ジョブ</t>
  </si>
  <si>
    <t>MMLファイル一覧作成（mmlLb）ジョブ</t>
  </si>
  <si>
    <t>MMLファイル一覧作成（mmlPs）ジョブ</t>
  </si>
  <si>
    <t>MMLファイル一覧作成（mmlInj）ジョブ</t>
  </si>
  <si>
    <t>MMLファイル一覧作成（mmlPi）ジョブ</t>
  </si>
  <si>
    <t>MMLファイル一覧作成（mmlVs）ジョブ</t>
  </si>
  <si>
    <t>MMLファイル一覧作成（mmlFs）ジョブ</t>
  </si>
  <si>
    <t>MMLファイル一覧作成（mmlSg）ジョブ</t>
  </si>
  <si>
    <t>MMLファイル一覧作成（mmlRp）ジョブ</t>
  </si>
  <si>
    <t>MMLファイル一覧作成（mmlLs）ジョブ</t>
  </si>
  <si>
    <t>MMLファイル一覧作成（mmlRe）ジョブ</t>
  </si>
  <si>
    <t>JB_D01_05_09_12_31_01</t>
  </si>
  <si>
    <t>JB_D01_05_09_12_31_02</t>
  </si>
  <si>
    <t>JB_D01_05_09_12_31_03</t>
  </si>
  <si>
    <t>JB_D01_05_09_12_31_04</t>
  </si>
  <si>
    <t>JB_D01_05_09_12_31_05</t>
  </si>
  <si>
    <t>JB_D01_05_09_12_31_06</t>
  </si>
  <si>
    <t>JB_D01_05_09_12_31_07</t>
  </si>
  <si>
    <t>JB_D01_05_09_12_31_08</t>
  </si>
  <si>
    <t>JB_D01_05_09_12_31_09</t>
  </si>
  <si>
    <t>JB_D01_05_09_12_31_10</t>
  </si>
  <si>
    <t>JB_D01_05_09_12_31_11</t>
  </si>
  <si>
    <t>JB_D01_05_09_12_31_12</t>
  </si>
  <si>
    <t>JB_D01_05_09_12_31_13</t>
  </si>
  <si>
    <t>※R言語による処理
以下の設定ファイルを都度修正してから実行する
D:\R_project\input\properties\survival.properties</t>
    <rPh sb="2" eb="4">
      <t>ゲンゴ</t>
    </rPh>
    <rPh sb="7" eb="9">
      <t>ショリ</t>
    </rPh>
    <phoneticPr fontId="2"/>
  </si>
  <si>
    <t>survival.r</t>
    <phoneticPr fontId="2"/>
  </si>
  <si>
    <t>グラフ出力（カプランマイヤー曲線）</t>
    <phoneticPr fontId="2"/>
  </si>
  <si>
    <t>JB_D01_05_08_02_06</t>
    <phoneticPr fontId="2"/>
  </si>
  <si>
    <t>JN_D01_03_01_01</t>
    <phoneticPr fontId="2"/>
  </si>
  <si>
    <t>JN_D01_03_01_02</t>
    <phoneticPr fontId="2"/>
  </si>
  <si>
    <t>JN_D01_03_01_03</t>
    <phoneticPr fontId="2"/>
  </si>
  <si>
    <t>JN_D01_03_01_04</t>
    <phoneticPr fontId="2"/>
  </si>
  <si>
    <t>処理日付設定ジョブ</t>
    <phoneticPr fontId="2"/>
  </si>
  <si>
    <t>JB_D01_03_04_06</t>
    <phoneticPr fontId="2"/>
  </si>
  <si>
    <t>JB_D01_03_03_01_01</t>
    <phoneticPr fontId="2"/>
  </si>
  <si>
    <t>JB_D01_03_03_01_02</t>
    <phoneticPr fontId="2"/>
  </si>
  <si>
    <t>エラー患者情報データマート作成ジョブ</t>
    <rPh sb="3" eb="5">
      <t>カンジャ</t>
    </rPh>
    <rPh sb="5" eb="7">
      <t>ジョウホウ</t>
    </rPh>
    <phoneticPr fontId="2"/>
  </si>
  <si>
    <t>患者情報データマート作成ジョブ</t>
    <rPh sb="2" eb="4">
      <t>ジョウホウ</t>
    </rPh>
    <phoneticPr fontId="2"/>
  </si>
  <si>
    <t>JB_D01_03_03_01_03</t>
    <phoneticPr fontId="2"/>
  </si>
  <si>
    <t>患者ID紐付け作成ジョブ</t>
    <rPh sb="0" eb="2">
      <t>カンジャ</t>
    </rPh>
    <rPh sb="4" eb="5">
      <t>ヒモ</t>
    </rPh>
    <rPh sb="5" eb="6">
      <t>ヅ</t>
    </rPh>
    <phoneticPr fontId="2"/>
  </si>
  <si>
    <t>JB_D01_03_02_03</t>
    <phoneticPr fontId="2"/>
  </si>
  <si>
    <t>JB_D01_03_02_04</t>
    <phoneticPr fontId="2"/>
  </si>
  <si>
    <t>JB_D01_03_03_02</t>
    <phoneticPr fontId="2"/>
  </si>
  <si>
    <t>JB_D01_03_01_01_04</t>
    <phoneticPr fontId="2"/>
  </si>
  <si>
    <t>JB_D01_03_01_02_01</t>
    <phoneticPr fontId="2"/>
  </si>
  <si>
    <t>JB_D01_03_01_03_01</t>
    <phoneticPr fontId="2"/>
  </si>
  <si>
    <t>分析支援サービスジョブネット</t>
    <phoneticPr fontId="2"/>
  </si>
  <si>
    <t>py -3.7 D:\python_project\src\proc\jobSupportService.py</t>
    <phoneticPr fontId="2"/>
  </si>
  <si>
    <t>分析支援サービス_中間テーブル作成ジョブ</t>
    <phoneticPr fontId="2"/>
  </si>
  <si>
    <t>分析支援サービス_帳票作成ジョブ</t>
    <phoneticPr fontId="2"/>
  </si>
  <si>
    <t>JN_D01_04_10</t>
    <phoneticPr fontId="2"/>
  </si>
  <si>
    <t>py -3.7 D:\python_project\src\proc\jobClearDateFile.py</t>
    <phoneticPr fontId="2"/>
  </si>
  <si>
    <t>JB_D01_04_10_01</t>
    <phoneticPr fontId="2"/>
  </si>
  <si>
    <t>JB_D01_04_10_02</t>
    <phoneticPr fontId="2"/>
  </si>
  <si>
    <t>py -3.7 D:\python_project\src\proc\jobCreateDateFile.py</t>
    <phoneticPr fontId="2"/>
  </si>
  <si>
    <t>月次処理実行ジョブネット(製造用データ取込)</t>
    <rPh sb="0" eb="2">
      <t>ゲツジ</t>
    </rPh>
    <rPh sb="2" eb="4">
      <t>ショリ</t>
    </rPh>
    <rPh sb="4" eb="6">
      <t>ジッコウ</t>
    </rPh>
    <rPh sb="19" eb="21">
      <t>トリコミ</t>
    </rPh>
    <phoneticPr fontId="2"/>
  </si>
  <si>
    <t>月次処理実行ジョブネット(製造用データ取込後)</t>
    <rPh sb="0" eb="2">
      <t>ゲツジ</t>
    </rPh>
    <rPh sb="2" eb="4">
      <t>ショリ</t>
    </rPh>
    <rPh sb="4" eb="6">
      <t>ジッコウ</t>
    </rPh>
    <rPh sb="19" eb="21">
      <t>トリコミ</t>
    </rPh>
    <rPh sb="21" eb="22">
      <t>ゴ</t>
    </rPh>
    <phoneticPr fontId="2"/>
  </si>
  <si>
    <t>-j JB_D01_03_00_01 -m</t>
  </si>
  <si>
    <t>-j JB_D01_03_00_02</t>
  </si>
  <si>
    <t>JN_D01_03_07</t>
    <phoneticPr fontId="2"/>
  </si>
  <si>
    <t>JB_D01_03_01_01_01</t>
    <phoneticPr fontId="2"/>
  </si>
  <si>
    <t>JB_D01_03_01_01_02</t>
    <phoneticPr fontId="2"/>
  </si>
  <si>
    <t>JB_D01_03_01_01_03</t>
    <phoneticPr fontId="2"/>
  </si>
  <si>
    <t>JB_D01_03_01_01_05</t>
    <phoneticPr fontId="2"/>
  </si>
  <si>
    <t>JB_D01_03_01_02_02</t>
    <phoneticPr fontId="2"/>
  </si>
  <si>
    <t>JB_D01_03_01_02_06</t>
    <phoneticPr fontId="2"/>
  </si>
  <si>
    <t>JB_D01_03_01_02_07</t>
    <phoneticPr fontId="2"/>
  </si>
  <si>
    <t>JB_D01_03_01_02_09</t>
    <phoneticPr fontId="2"/>
  </si>
  <si>
    <t>JB_D01_03_01_02_16</t>
    <phoneticPr fontId="2"/>
  </si>
  <si>
    <t>JB_D01_03_01_03_02</t>
    <phoneticPr fontId="2"/>
  </si>
  <si>
    <t>JB_D01_03_01_03_08</t>
    <phoneticPr fontId="2"/>
  </si>
  <si>
    <t>JB_D01_03_01_03_09</t>
    <phoneticPr fontId="2"/>
  </si>
  <si>
    <t>JB_D01_03_01_03_10</t>
    <phoneticPr fontId="2"/>
  </si>
  <si>
    <t>JB_D01_03_01_03_16</t>
    <phoneticPr fontId="2"/>
  </si>
  <si>
    <t>JB_D01_03_01_03_18</t>
    <phoneticPr fontId="2"/>
  </si>
  <si>
    <t>JB_D01_03_01_03_24</t>
    <phoneticPr fontId="2"/>
  </si>
  <si>
    <t>JB_D01_03_01_04_01</t>
    <phoneticPr fontId="2"/>
  </si>
  <si>
    <t>JB_D01_03_01_04_03</t>
    <phoneticPr fontId="2"/>
  </si>
  <si>
    <t>JB_D01_03_01_04_04</t>
    <phoneticPr fontId="2"/>
  </si>
  <si>
    <t>JB_D01_03_01_04_05</t>
    <phoneticPr fontId="2"/>
  </si>
  <si>
    <t>JB_D01_03_01_04_31</t>
    <phoneticPr fontId="2"/>
  </si>
  <si>
    <t>JB_D01_03_01_04_33</t>
    <phoneticPr fontId="2"/>
  </si>
  <si>
    <t>JB_D01_03_01_04_35</t>
    <phoneticPr fontId="2"/>
  </si>
  <si>
    <t>JB_D01_03_01_04_37</t>
    <phoneticPr fontId="2"/>
  </si>
  <si>
    <t>JB_D01_03_01_04_38</t>
    <phoneticPr fontId="2"/>
  </si>
  <si>
    <t>JB_D01_03_01_04_40</t>
    <phoneticPr fontId="2"/>
  </si>
  <si>
    <t>JB_D01_03_01_04_41</t>
    <phoneticPr fontId="2"/>
  </si>
  <si>
    <t>JN_D01_03-1</t>
    <phoneticPr fontId="2"/>
  </si>
  <si>
    <t>JN_D01_03-2</t>
    <phoneticPr fontId="2"/>
  </si>
  <si>
    <t>JN_D01_03_00-1</t>
    <phoneticPr fontId="2"/>
  </si>
  <si>
    <t>JB_D01_03_00_01-1</t>
    <phoneticPr fontId="2"/>
  </si>
  <si>
    <t>JN_D01_03_99-1</t>
    <phoneticPr fontId="2"/>
  </si>
  <si>
    <t>JB_D01_03_00_02-1</t>
    <phoneticPr fontId="2"/>
  </si>
  <si>
    <t>JN_D01_03_99-2</t>
    <phoneticPr fontId="2"/>
  </si>
  <si>
    <t>JB_D01_03_00_02-2</t>
    <phoneticPr fontId="2"/>
  </si>
  <si>
    <t>JB_D01_03_00_01-2</t>
    <phoneticPr fontId="2"/>
  </si>
  <si>
    <t>JN_D01_03_00-2</t>
    <phoneticPr fontId="2"/>
  </si>
  <si>
    <t>JN_D01_04-1</t>
    <phoneticPr fontId="2"/>
  </si>
  <si>
    <t>JN_D01_04_00-1</t>
    <phoneticPr fontId="2"/>
  </si>
  <si>
    <t>JB_D01_04_00_01-1</t>
    <phoneticPr fontId="2"/>
  </si>
  <si>
    <t>JB_D01_04_00_02-1</t>
    <phoneticPr fontId="2"/>
  </si>
  <si>
    <t>JN_D01_04_99-1</t>
    <phoneticPr fontId="2"/>
  </si>
  <si>
    <t>JN_D01_04-2</t>
    <phoneticPr fontId="2"/>
  </si>
  <si>
    <t>月次処理実行ジョブネット(データ品質調査)</t>
    <rPh sb="0" eb="2">
      <t>ゲツジ</t>
    </rPh>
    <rPh sb="2" eb="4">
      <t>ショリ</t>
    </rPh>
    <rPh sb="4" eb="6">
      <t>ジッコウ</t>
    </rPh>
    <rPh sb="16" eb="18">
      <t>ヒンシツ</t>
    </rPh>
    <rPh sb="18" eb="20">
      <t>チョウサ</t>
    </rPh>
    <phoneticPr fontId="2"/>
  </si>
  <si>
    <t>JN_D01_04_00-2</t>
    <phoneticPr fontId="2"/>
  </si>
  <si>
    <t>JN_D01_04_99-2</t>
    <phoneticPr fontId="2"/>
  </si>
  <si>
    <t>JB_D01_04_00_01-2</t>
    <phoneticPr fontId="2"/>
  </si>
  <si>
    <t>JB_D01_04_00_02-2</t>
    <phoneticPr fontId="2"/>
  </si>
  <si>
    <t>（モジュール別）</t>
    <phoneticPr fontId="2"/>
  </si>
  <si>
    <t>JB_D01_05_06_03_12_06</t>
    <phoneticPr fontId="2"/>
  </si>
  <si>
    <t>JB_D01_05_06_03_12_07</t>
    <phoneticPr fontId="2"/>
  </si>
  <si>
    <t>JB_D01_05_06_03_12_08</t>
    <phoneticPr fontId="2"/>
  </si>
  <si>
    <t>JB_D01_05_06_03_12_09</t>
    <phoneticPr fontId="2"/>
  </si>
  <si>
    <t>JB_D01_05_06_03_12_10</t>
    <phoneticPr fontId="2"/>
  </si>
  <si>
    <t>JB_D01_05_06_03_12_11</t>
    <phoneticPr fontId="2"/>
  </si>
  <si>
    <t>データ取込状況確認ジョブ</t>
  </si>
  <si>
    <t>データ取込状況確認ジョブネット</t>
    <phoneticPr fontId="2"/>
  </si>
  <si>
    <t>JN_D01_04_11_01</t>
    <phoneticPr fontId="2"/>
  </si>
  <si>
    <t>JN_D01_04_11_02</t>
    <phoneticPr fontId="2"/>
  </si>
  <si>
    <t>項目別データ状況確認(月次)ジョブネット</t>
    <phoneticPr fontId="2"/>
  </si>
  <si>
    <t>JB_D01_04_11_01_02</t>
    <phoneticPr fontId="2"/>
  </si>
  <si>
    <t>JB_D01_04_11_02_02</t>
    <phoneticPr fontId="2"/>
  </si>
  <si>
    <t>項目別データ状況確認（月次）_基本統計量ジョブ</t>
    <phoneticPr fontId="2"/>
  </si>
  <si>
    <t>項目別データ状況確認（月次）_度数分布ジョブ</t>
    <phoneticPr fontId="2"/>
  </si>
  <si>
    <t>JN_D01_05_11_02</t>
    <phoneticPr fontId="2"/>
  </si>
  <si>
    <t>JB_D01_05_11_01_02</t>
    <phoneticPr fontId="2"/>
  </si>
  <si>
    <t>JB_D01_05_11_02_02</t>
    <phoneticPr fontId="2"/>
  </si>
  <si>
    <t>項目別データ状況確認（随時）_基本統計量ジョブ</t>
    <rPh sb="11" eb="13">
      <t>ズイジ</t>
    </rPh>
    <phoneticPr fontId="2"/>
  </si>
  <si>
    <t>項目別データ状況確認（随時）_度数分布ジョブ</t>
    <phoneticPr fontId="2"/>
  </si>
  <si>
    <t>項目別データ状況確認(随時)ジョブネット</t>
    <rPh sb="11" eb="13">
      <t>ズイジ</t>
    </rPh>
    <phoneticPr fontId="2"/>
  </si>
  <si>
    <t>py -3.7 D:\python_project\src\proc\jobItemDataStatus.py</t>
    <phoneticPr fontId="2"/>
  </si>
  <si>
    <t>JB_D01_03_01_02_08</t>
    <phoneticPr fontId="2"/>
  </si>
  <si>
    <t>JB_D01_03_01_02_10</t>
    <phoneticPr fontId="2"/>
  </si>
  <si>
    <t>JB_D01_03_01_03_17</t>
    <phoneticPr fontId="2"/>
  </si>
  <si>
    <t>JB_D01_03_01_03_19</t>
    <phoneticPr fontId="2"/>
  </si>
  <si>
    <t>JB_D01_04_11_01_01</t>
    <phoneticPr fontId="2"/>
  </si>
  <si>
    <t>JB_D01_03_01_01_07</t>
    <phoneticPr fontId="2"/>
  </si>
  <si>
    <t>JB_D01_03_01_01_08</t>
    <phoneticPr fontId="2"/>
  </si>
  <si>
    <t>DPC調査データ_様式1_診断情報/併存症作成ジョブ</t>
    <phoneticPr fontId="2"/>
  </si>
  <si>
    <t>匿名加工運用支援ツールジョブネット</t>
    <phoneticPr fontId="2"/>
  </si>
  <si>
    <t>JN_D01_05_12</t>
    <phoneticPr fontId="2"/>
  </si>
  <si>
    <t>JB_D01_04_12_01</t>
  </si>
  <si>
    <t>JB_D01_04_12_02</t>
  </si>
  <si>
    <t>JB_D01_04_12_03</t>
  </si>
  <si>
    <t>JB_D01_04_12_04</t>
  </si>
  <si>
    <t>ファイル列結合ジョブ</t>
  </si>
  <si>
    <t>空行追加ジョブ</t>
  </si>
  <si>
    <t>ファイル列分割ジョブ</t>
  </si>
  <si>
    <t>ファイル行結合ジョブ</t>
  </si>
  <si>
    <t>py -3.7 D:\python_project\src\proc\jobAnnoyTool.py</t>
    <phoneticPr fontId="2"/>
  </si>
  <si>
    <t>JB_D01_03_01_04_06</t>
    <phoneticPr fontId="2"/>
  </si>
  <si>
    <t>JB_D01_03_01_04_07</t>
    <phoneticPr fontId="2"/>
  </si>
  <si>
    <t>JB_D01_03_01_04_08</t>
    <phoneticPr fontId="2"/>
  </si>
  <si>
    <t>JB_D01_03_01_04_15</t>
    <phoneticPr fontId="2"/>
  </si>
  <si>
    <t>JB_D01_03_01_04_22</t>
    <phoneticPr fontId="2"/>
  </si>
  <si>
    <t>JB_D01_03_01_04_23</t>
    <phoneticPr fontId="2"/>
  </si>
  <si>
    <t>JB_D01_03_01_04_24</t>
    <phoneticPr fontId="2"/>
  </si>
  <si>
    <t>JB_D01_03_01_04_25</t>
    <phoneticPr fontId="2"/>
  </si>
  <si>
    <t>JB_D01_03_01_04_29</t>
    <phoneticPr fontId="2"/>
  </si>
  <si>
    <t>JB_D01_03_01_04_30</t>
    <phoneticPr fontId="2"/>
  </si>
  <si>
    <t>JB_D01_03_03_07</t>
    <phoneticPr fontId="2"/>
  </si>
  <si>
    <t>患者基本データマート作成ジョブ</t>
    <phoneticPr fontId="2"/>
  </si>
  <si>
    <t>JB_D01_03_03_05</t>
    <phoneticPr fontId="2"/>
  </si>
  <si>
    <t>-j JB_D01_03_00_01 -m</t>
    <phoneticPr fontId="2"/>
  </si>
  <si>
    <t>-j JB_D01_03_00_02</t>
    <phoneticPr fontId="2"/>
  </si>
  <si>
    <t>-j JB_D01_03_00_01 -d YYYYMMDD</t>
    <phoneticPr fontId="2"/>
  </si>
  <si>
    <t>千年カルテ二次利用システム ジョブ一覧</t>
    <rPh sb="0" eb="2">
      <t>センネン</t>
    </rPh>
    <rPh sb="5" eb="7">
      <t>ニジ</t>
    </rPh>
    <rPh sb="7" eb="9">
      <t>リヨウ</t>
    </rPh>
    <rPh sb="17" eb="19">
      <t>イチラン</t>
    </rPh>
    <phoneticPr fontId="2"/>
  </si>
  <si>
    <t>マスタ取込ジョブ</t>
    <rPh sb="3" eb="5">
      <t>トリコミ</t>
    </rPh>
    <phoneticPr fontId="2"/>
  </si>
  <si>
    <t>マスタ管理ジョブネット(随時)</t>
    <rPh sb="3" eb="5">
      <t>カンリ</t>
    </rPh>
    <rPh sb="12" eb="14">
      <t>ズイジ</t>
    </rPh>
    <phoneticPr fontId="2"/>
  </si>
  <si>
    <t>JN_D01_05_02</t>
    <phoneticPr fontId="2"/>
  </si>
  <si>
    <t>JB_D01_05_02_11</t>
    <phoneticPr fontId="2"/>
  </si>
  <si>
    <t>py -3.7 D:\python_project\src\proc\jobMt2Import.py</t>
    <phoneticPr fontId="2"/>
  </si>
  <si>
    <t>JB_D01_03_02_12</t>
    <phoneticPr fontId="2"/>
  </si>
  <si>
    <t>JB_D01_03_02_13</t>
    <phoneticPr fontId="2"/>
  </si>
  <si>
    <t>医薬品成分関連マスタ作成ジョブ</t>
    <phoneticPr fontId="2"/>
  </si>
  <si>
    <t>医薬品適用病名関連マスタ作成ジョブ</t>
    <phoneticPr fontId="2"/>
  </si>
  <si>
    <t>施設データ管理マスタ作成ジョブ</t>
    <phoneticPr fontId="2"/>
  </si>
  <si>
    <t>JN_D01_04_11_03</t>
    <phoneticPr fontId="2"/>
  </si>
  <si>
    <t>JB_D01_04_11_01_03</t>
    <phoneticPr fontId="2"/>
  </si>
  <si>
    <t>施設別定型チェックジョブネット</t>
    <rPh sb="0" eb="3">
      <t>シセツベツ</t>
    </rPh>
    <rPh sb="3" eb="5">
      <t>テイケイ</t>
    </rPh>
    <phoneticPr fontId="2"/>
  </si>
  <si>
    <t>MML項目欠損等チェックジョブ</t>
    <phoneticPr fontId="2"/>
  </si>
  <si>
    <t>py -3.7 D:\python_project\src\proc\jobCheckDataTool.py</t>
    <phoneticPr fontId="2"/>
  </si>
  <si>
    <t>モジュール別MML取込</t>
    <rPh sb="9" eb="11">
      <t>トリコミ</t>
    </rPh>
    <phoneticPr fontId="2"/>
  </si>
  <si>
    <t>JN_D01_05_09_21</t>
    <phoneticPr fontId="2"/>
  </si>
  <si>
    <t>JB_D01_05_09_11_11_04</t>
    <phoneticPr fontId="2"/>
  </si>
  <si>
    <t>JB_D01_05_09_21_11_04</t>
    <phoneticPr fontId="2"/>
  </si>
  <si>
    <t>JB_D01_05_09_21_21</t>
    <phoneticPr fontId="2"/>
  </si>
  <si>
    <t>-j JB_D01_05_09_01_21 -u System -M ref_patient</t>
  </si>
  <si>
    <t>-j JB_D01_05_09_01_41</t>
  </si>
  <si>
    <t>JB_D01_05_09_21_41</t>
    <phoneticPr fontId="2"/>
  </si>
  <si>
    <t>JB_D01_05_09_21_31_04</t>
    <phoneticPr fontId="2"/>
  </si>
  <si>
    <t>MMLファイル一覧作成（mmlPs）ジョブ</t>
    <phoneticPr fontId="2"/>
  </si>
  <si>
    <t>JN_D01_05_09_22</t>
    <phoneticPr fontId="2"/>
  </si>
  <si>
    <t>JB_D01_05_09_22_21</t>
    <phoneticPr fontId="2"/>
  </si>
  <si>
    <t>JB_D01_05_09_22_41</t>
    <phoneticPr fontId="2"/>
  </si>
  <si>
    <t>JB_D01_05_09_22_11_05</t>
    <phoneticPr fontId="2"/>
  </si>
  <si>
    <t>JB_D01_05_09_22_31_05</t>
    <phoneticPr fontId="2"/>
  </si>
  <si>
    <t>JN_D01_05_09_23</t>
    <phoneticPr fontId="2"/>
  </si>
  <si>
    <t>JN_D01_05_09_24</t>
    <phoneticPr fontId="2"/>
  </si>
  <si>
    <t>JN_D01_05_09_25</t>
    <phoneticPr fontId="2"/>
  </si>
  <si>
    <t>JN_D01_05_09_26</t>
    <phoneticPr fontId="2"/>
  </si>
  <si>
    <t>JN_D01_05_09_27</t>
    <phoneticPr fontId="2"/>
  </si>
  <si>
    <t>MMLファイル一覧作成（mmlInj）ジョブ</t>
    <phoneticPr fontId="2"/>
  </si>
  <si>
    <t>MMLファイル一覧作成（mmlSg）ジョブ</t>
    <phoneticPr fontId="2"/>
  </si>
  <si>
    <t>JB_D01_05_09_23_11_06</t>
    <phoneticPr fontId="2"/>
  </si>
  <si>
    <t>JB_D01_05_09_23_21</t>
    <phoneticPr fontId="2"/>
  </si>
  <si>
    <t>JB_D01_05_09_23_31_06</t>
    <phoneticPr fontId="2"/>
  </si>
  <si>
    <t>JB_D01_05_09_23_41</t>
    <phoneticPr fontId="2"/>
  </si>
  <si>
    <t>JB_D01_05_09_24_11_10</t>
    <phoneticPr fontId="2"/>
  </si>
  <si>
    <t>JB_D01_05_09_24_21</t>
    <phoneticPr fontId="2"/>
  </si>
  <si>
    <t>JB_D01_05_09_24_31_10</t>
    <phoneticPr fontId="2"/>
  </si>
  <si>
    <t>JB_D01_05_09_24_41</t>
    <phoneticPr fontId="2"/>
  </si>
  <si>
    <t>MMLファイル一覧作成（mmlRp）ジョブ</t>
    <phoneticPr fontId="2"/>
  </si>
  <si>
    <t>JB_D01_05_09_25_21</t>
    <phoneticPr fontId="2"/>
  </si>
  <si>
    <t>JB_D01_05_09_25_41</t>
    <phoneticPr fontId="2"/>
  </si>
  <si>
    <t>JB_D01_05_09_25_11_11</t>
    <phoneticPr fontId="2"/>
  </si>
  <si>
    <t>JB_D01_05_09_25_31_11</t>
    <phoneticPr fontId="2"/>
  </si>
  <si>
    <t>MMLファイル一覧作成（mmlLs）ジョブ</t>
    <phoneticPr fontId="2"/>
  </si>
  <si>
    <t>JB_D01_05_09_26_21</t>
    <phoneticPr fontId="2"/>
  </si>
  <si>
    <t>JB_D01_05_09_26_41</t>
    <phoneticPr fontId="2"/>
  </si>
  <si>
    <t>JB_D01_05_09_26_11_12</t>
    <phoneticPr fontId="2"/>
  </si>
  <si>
    <t>JB_D01_05_09_26_31_12</t>
    <phoneticPr fontId="2"/>
  </si>
  <si>
    <t>MMLファイル一覧作成（mmlRe）ジョブ</t>
    <phoneticPr fontId="2"/>
  </si>
  <si>
    <t>JB_D01_05_09_27_21</t>
    <phoneticPr fontId="2"/>
  </si>
  <si>
    <t>JB_D01_05_09_27_41</t>
    <phoneticPr fontId="2"/>
  </si>
  <si>
    <t>JB_D01_05_09_27_11_13</t>
    <phoneticPr fontId="2"/>
  </si>
  <si>
    <t>JB_D01_05_09_27_31_13</t>
    <phoneticPr fontId="2"/>
  </si>
  <si>
    <t>（mmlLb）ジョブネット</t>
    <phoneticPr fontId="2"/>
  </si>
  <si>
    <t>（mmlPs）ジョブネット</t>
    <phoneticPr fontId="2"/>
  </si>
  <si>
    <t>（mmlInj）ジョブネット</t>
    <phoneticPr fontId="2"/>
  </si>
  <si>
    <t>（mmlSg）ジョブネット</t>
    <phoneticPr fontId="2"/>
  </si>
  <si>
    <t>（mmlRp）ジョブネット</t>
    <phoneticPr fontId="2"/>
  </si>
  <si>
    <t>（mmlLs）ジョブネット</t>
    <phoneticPr fontId="2"/>
  </si>
  <si>
    <t>（mmlRe）ジョブネット</t>
    <phoneticPr fontId="2"/>
  </si>
  <si>
    <t>（モジュール別）ジョブネット</t>
    <phoneticPr fontId="2"/>
  </si>
  <si>
    <t>MML取込支援ジョブネット</t>
    <rPh sb="3" eb="5">
      <t>トリコミ</t>
    </rPh>
    <rPh sb="5" eb="7">
      <t>シエン</t>
    </rPh>
    <phoneticPr fontId="2"/>
  </si>
  <si>
    <t>MML取込ジョブネット</t>
    <rPh sb="3" eb="5">
      <t>トリコミ</t>
    </rPh>
    <phoneticPr fontId="2"/>
  </si>
  <si>
    <t>先行ジョブが警告終了した場合も一連実行する</t>
    <rPh sb="0" eb="2">
      <t>センコウ</t>
    </rPh>
    <rPh sb="6" eb="10">
      <t>ケイコクシュウリョウ</t>
    </rPh>
    <rPh sb="12" eb="14">
      <t>バアイ</t>
    </rPh>
    <rPh sb="15" eb="19">
      <t>イチレンジッコウ</t>
    </rPh>
    <phoneticPr fontId="2"/>
  </si>
  <si>
    <t>MMLファイル一覧作成（mmlLb）ジョブ</t>
    <phoneticPr fontId="2"/>
  </si>
  <si>
    <t>月次処理実行ジョブネット(処理対象施設マスタ作成)</t>
    <rPh sb="0" eb="2">
      <t>ゲツジ</t>
    </rPh>
    <rPh sb="2" eb="4">
      <t>ショリ</t>
    </rPh>
    <rPh sb="4" eb="6">
      <t>ジッコウ</t>
    </rPh>
    <rPh sb="13" eb="17">
      <t>ショリタイショウ</t>
    </rPh>
    <rPh sb="17" eb="19">
      <t>シセツ</t>
    </rPh>
    <rPh sb="22" eb="24">
      <t>サクセイ</t>
    </rPh>
    <phoneticPr fontId="2"/>
  </si>
  <si>
    <t>JN_D01_03-0</t>
    <phoneticPr fontId="2"/>
  </si>
  <si>
    <t>JN_D01_03_00-0</t>
    <phoneticPr fontId="2"/>
  </si>
  <si>
    <t>JB_D01_03_00_01-0</t>
    <phoneticPr fontId="2"/>
  </si>
  <si>
    <t>処理対象施設マスタ作成ジョブネット</t>
    <phoneticPr fontId="2"/>
  </si>
  <si>
    <t>JB_D01_03_00_11</t>
    <phoneticPr fontId="2"/>
  </si>
  <si>
    <t>処理対象施設マスタ作成ジョブ</t>
    <phoneticPr fontId="2"/>
  </si>
  <si>
    <t>py -3.7 D:\python_project\src\proc\jobMergeTables.py</t>
  </si>
  <si>
    <t>JN_D02</t>
    <phoneticPr fontId="2"/>
  </si>
  <si>
    <t>業務ジョブネット（製造用_受託領域処理）</t>
    <rPh sb="0" eb="2">
      <t>ギョウム</t>
    </rPh>
    <rPh sb="9" eb="12">
      <t>セイゾウヨウ</t>
    </rPh>
    <rPh sb="13" eb="15">
      <t>ジュタク</t>
    </rPh>
    <rPh sb="15" eb="17">
      <t>リョウイキ</t>
    </rPh>
    <rPh sb="17" eb="19">
      <t>ショリ</t>
    </rPh>
    <phoneticPr fontId="2"/>
  </si>
  <si>
    <t>JN_D02_05</t>
    <phoneticPr fontId="2"/>
  </si>
  <si>
    <t>随時処理実行ジョブネット(製造用_受託領域処理)</t>
    <rPh sb="0" eb="2">
      <t>ズイジ</t>
    </rPh>
    <rPh sb="2" eb="4">
      <t>ショリ</t>
    </rPh>
    <rPh sb="4" eb="6">
      <t>ジッコウ</t>
    </rPh>
    <rPh sb="13" eb="15">
      <t>セイゾウ</t>
    </rPh>
    <rPh sb="15" eb="16">
      <t>ヨウ</t>
    </rPh>
    <rPh sb="17" eb="19">
      <t>ジュタク</t>
    </rPh>
    <rPh sb="19" eb="21">
      <t>リョウイキ</t>
    </rPh>
    <rPh sb="21" eb="23">
      <t>ショリ</t>
    </rPh>
    <phoneticPr fontId="2"/>
  </si>
  <si>
    <t>月次処理実行ジョブネット(二次利用DB（断面）作成)</t>
    <rPh sb="0" eb="2">
      <t>ゲツジ</t>
    </rPh>
    <rPh sb="2" eb="4">
      <t>ショリ</t>
    </rPh>
    <rPh sb="4" eb="6">
      <t>ジッコウ</t>
    </rPh>
    <rPh sb="13" eb="15">
      <t>ニジ</t>
    </rPh>
    <rPh sb="15" eb="17">
      <t>リヨウ</t>
    </rPh>
    <rPh sb="20" eb="22">
      <t>ダンメン</t>
    </rPh>
    <rPh sb="23" eb="25">
      <t>サクセイ</t>
    </rPh>
    <phoneticPr fontId="2"/>
  </si>
  <si>
    <t>二次利用DB（断面）作成（DPC）</t>
    <phoneticPr fontId="2"/>
  </si>
  <si>
    <t>二次利用DB（断面）作成（医科レセプト）</t>
    <phoneticPr fontId="2"/>
  </si>
  <si>
    <t>二次利用DB（断面）（DPCレセプト）</t>
    <phoneticPr fontId="2"/>
  </si>
  <si>
    <t>二次利用DB（断面）作成（MML）</t>
    <phoneticPr fontId="2"/>
  </si>
  <si>
    <t>DPC調査データ_Dファイル_二次利用DB（断面）作成ジョブ</t>
    <phoneticPr fontId="2"/>
  </si>
  <si>
    <t>DPC調査データ_入院EF統合ファイル_二次利用DB（断面）作成ジョブ</t>
    <phoneticPr fontId="2"/>
  </si>
  <si>
    <t>DPC調査データ_外来EF統合ファイル_二次利用DB（断面）作成ジョブ</t>
    <phoneticPr fontId="2"/>
  </si>
  <si>
    <t>DPC調査データ_Hファイル_二次利用DB（断面）作成ジョブ</t>
    <phoneticPr fontId="2"/>
  </si>
  <si>
    <t>DPC調査データ_様式1_二次利用DB（断面）作成ジョブ</t>
    <phoneticPr fontId="2"/>
  </si>
  <si>
    <t>DPC調査データ_様式1_診断情報/続発症_二次利用DB（断面）作成ジョブ</t>
    <phoneticPr fontId="2"/>
  </si>
  <si>
    <t>医科レセプト_医療機関情報レコード_二次利用DB（断面）作成ジョブ</t>
    <phoneticPr fontId="2"/>
  </si>
  <si>
    <t>医科レセプト_レセプト共通レコード_二次利用DB（断面）作成ジョブ</t>
    <phoneticPr fontId="2"/>
  </si>
  <si>
    <t>医科レセプト_傷病名レコード_二次利用DB（断面）作成ジョブ</t>
    <phoneticPr fontId="2"/>
  </si>
  <si>
    <t>医科レセプト_診療行為レコード_二次利用DB（断面）作成ジョブ</t>
    <phoneticPr fontId="2"/>
  </si>
  <si>
    <t>医科レセプト_医薬品レコード_算定日情報_二次利用DB（断面）作成ジョブ</t>
    <phoneticPr fontId="2"/>
  </si>
  <si>
    <t>医科レセプト_医薬品レコード_二次利用DB（断面）作成ジョブ</t>
    <phoneticPr fontId="2"/>
  </si>
  <si>
    <t>医科レセプト_臓器提供者レセプト情報レコード_二次利用DB（断面）作成ジョブ</t>
    <phoneticPr fontId="2"/>
  </si>
  <si>
    <t>DPCレセプト_医療機関情報レコード_二次利用DB（断面）作成ジョブ</t>
    <phoneticPr fontId="2"/>
  </si>
  <si>
    <t>DPCレセプト_レセプト共通レコード_二次利用DB（断面）作成ジョブ</t>
    <phoneticPr fontId="2"/>
  </si>
  <si>
    <t>DPCレセプト_診断群分類レコード_二次利用DB（断面）作成ジョブ</t>
    <phoneticPr fontId="2"/>
  </si>
  <si>
    <t>DPCレセプト_傷病レコード_二次利用DB（断面）作成ジョブ</t>
    <phoneticPr fontId="2"/>
  </si>
  <si>
    <t>DPCレセプト_傷病名レコード_二次利用DB（断面）作成ジョブ</t>
    <phoneticPr fontId="2"/>
  </si>
  <si>
    <t>DPCレセプト_診療行為レコード_二次利用DB（断面）作成ジョブ</t>
    <phoneticPr fontId="2"/>
  </si>
  <si>
    <t>DPCレセプト_診療行為レコード_算定日情報_二次利用DB（断面）作成ジョブ</t>
    <phoneticPr fontId="2"/>
  </si>
  <si>
    <t>DPCレセプト_医薬品レコード_二次利用DB（断面）作成ジョブ</t>
    <phoneticPr fontId="2"/>
  </si>
  <si>
    <t>DPCレセプト_医薬品レコード_算定日情報_二次利用DB（断面）作成ジョブ</t>
    <phoneticPr fontId="2"/>
  </si>
  <si>
    <t>DPCレセプト_臓器提供者レセプト情報レコード_二次利用DB（断面）作成ジョブ</t>
    <phoneticPr fontId="2"/>
  </si>
  <si>
    <t>患者情報モジュール_患者情報_二次利用DB（断面）作成ジョブ</t>
    <phoneticPr fontId="2"/>
  </si>
  <si>
    <t>診断履歴情報モジュール_診断履歴情報レコード_二次利用DB（断面）作成ジョブ</t>
    <phoneticPr fontId="2"/>
  </si>
  <si>
    <t>診断履歴情報モジュール_診断病名レコード_二次利用DB（断面）作成ジョブ</t>
    <phoneticPr fontId="2"/>
  </si>
  <si>
    <t>診断履歴情報モジュール_診断分類レコード_二次利用DB（断面）作成ジョブ</t>
    <phoneticPr fontId="2"/>
  </si>
  <si>
    <t>経過記録情報モジュール_経過記録情報レコード_二次利用DB（断面）作成ジョブ</t>
    <phoneticPr fontId="2"/>
  </si>
  <si>
    <t>経過記録情報モジュール_プロブレムレコード_二次利用DB（断面）作成ジョブ</t>
    <phoneticPr fontId="2"/>
  </si>
  <si>
    <t>経過記録情報モジュール_身体所見レコード_二次利用DB（断面）作成ジョブ</t>
    <phoneticPr fontId="2"/>
  </si>
  <si>
    <t>経過記録情報モジュール_アセスメントレコード_二次利用DB（断面）作成ジョブ</t>
    <phoneticPr fontId="2"/>
  </si>
  <si>
    <t>経過記録情報モジュール_外部参照レコード_二次利用DB（断面）作成ジョブ</t>
    <phoneticPr fontId="2"/>
  </si>
  <si>
    <t>臨床サマリーモジュール_臨床サマリー情報レコード_二次利用DB（断面）作成ジョブ</t>
    <phoneticPr fontId="2"/>
  </si>
  <si>
    <t>臨床サマリーモジュール_外来受診レコード_二次利用DB（断面）作成ジョブ</t>
    <phoneticPr fontId="2"/>
  </si>
  <si>
    <t>臨床サマリーモジュール_入院レコード_二次利用DB（断面）作成ジョブ</t>
    <phoneticPr fontId="2"/>
  </si>
  <si>
    <t>臨床サマリーモジュール_経過記録レコード_二次利用DB（断面）作成ジョブ</t>
    <phoneticPr fontId="2"/>
  </si>
  <si>
    <t>臨床サマリーモジュール_検査結果レコード_二次利用DB（断面）作成ジョブ</t>
    <phoneticPr fontId="2"/>
  </si>
  <si>
    <t>検歴情報モジュール_検歴情報_二次利用DB（断面）作成ジョブ</t>
    <phoneticPr fontId="2"/>
  </si>
  <si>
    <t>検歴情報モジュール_検歴検体材料_二次利用DB（断面）作成ジョブ</t>
    <phoneticPr fontId="2"/>
  </si>
  <si>
    <t>検歴情報モジュール_検歴項目情報_二次利用DB（断面）作成ジョブ</t>
    <phoneticPr fontId="2"/>
  </si>
  <si>
    <t>バイタルサインモジュール_バイタルサイン_二次利用DB（断面）作成ジョブ</t>
    <phoneticPr fontId="2"/>
  </si>
  <si>
    <t>バイタルサインモジュール_記録項目_二次利用DB（断面）作成ジョブ</t>
    <phoneticPr fontId="2"/>
  </si>
  <si>
    <t>体温表モジュール_バイタルサイン_二次利用DB（断面）作成ジョブ</t>
    <phoneticPr fontId="2"/>
  </si>
  <si>
    <t>体温表モジュール_記録項目_二次利用DB（断面）作成ジョブ</t>
    <phoneticPr fontId="2"/>
  </si>
  <si>
    <t>JB_D02_03_01_05_01</t>
    <phoneticPr fontId="2"/>
  </si>
  <si>
    <t>MML個別取込支援ジョブネット</t>
    <rPh sb="3" eb="5">
      <t>コベツ</t>
    </rPh>
    <rPh sb="5" eb="7">
      <t>トリコミ</t>
    </rPh>
    <rPh sb="7" eb="9">
      <t>シエン</t>
    </rPh>
    <phoneticPr fontId="2"/>
  </si>
  <si>
    <t>MML個別取込_Zipファイル格納ジョブ</t>
    <rPh sb="3" eb="5">
      <t>コベツ</t>
    </rPh>
    <rPh sb="15" eb="17">
      <t>カクノウ</t>
    </rPh>
    <phoneticPr fontId="2"/>
  </si>
  <si>
    <t>MML個別取込_Zipファイル一覧作成ジョブ</t>
    <rPh sb="3" eb="5">
      <t>コベツ</t>
    </rPh>
    <phoneticPr fontId="2"/>
  </si>
  <si>
    <t>MML個別取込_Zipファイルコピージョブ</t>
    <rPh sb="3" eb="5">
      <t>コベツ</t>
    </rPh>
    <phoneticPr fontId="2"/>
  </si>
  <si>
    <t>MML個別取込_不在Zipファイル一覧作成ジョブ</t>
    <rPh sb="3" eb="5">
      <t>コベツ</t>
    </rPh>
    <phoneticPr fontId="2"/>
  </si>
  <si>
    <t>個別取込対象の全モジュールを対象に実行する。</t>
    <rPh sb="0" eb="6">
      <t>コベツトリコミタイショウ</t>
    </rPh>
    <rPh sb="7" eb="8">
      <t>ゼン</t>
    </rPh>
    <rPh sb="14" eb="16">
      <t>タイショウ</t>
    </rPh>
    <rPh sb="17" eb="19">
      <t>ジッコウ</t>
    </rPh>
    <phoneticPr fontId="2"/>
  </si>
  <si>
    <t>最終未通知有無確認結果テーブル（断面）作成ジョブ</t>
    <phoneticPr fontId="2"/>
  </si>
  <si>
    <t>MML個別取込（取込前確認）ジョブネット</t>
    <rPh sb="3" eb="5">
      <t>コベツ</t>
    </rPh>
    <rPh sb="5" eb="7">
      <t>トリコミ</t>
    </rPh>
    <phoneticPr fontId="2"/>
  </si>
  <si>
    <t>MML個別取込（取込前確認）ジョブ</t>
    <rPh sb="3" eb="5">
      <t>コベツ</t>
    </rPh>
    <rPh sb="8" eb="11">
      <t>トリコミマエ</t>
    </rPh>
    <rPh sb="11" eb="13">
      <t>カクニン</t>
    </rPh>
    <phoneticPr fontId="2"/>
  </si>
  <si>
    <t>月次処理実行ジョブネット(製造用_取込前確認処理)</t>
    <rPh sb="0" eb="2">
      <t>ゲツジ</t>
    </rPh>
    <rPh sb="2" eb="4">
      <t>ショリ</t>
    </rPh>
    <rPh sb="4" eb="6">
      <t>ジッコウ</t>
    </rPh>
    <rPh sb="13" eb="15">
      <t>セイゾウ</t>
    </rPh>
    <rPh sb="15" eb="16">
      <t>ヨウ</t>
    </rPh>
    <rPh sb="17" eb="19">
      <t>トリコミ</t>
    </rPh>
    <rPh sb="19" eb="20">
      <t>マエ</t>
    </rPh>
    <rPh sb="20" eb="22">
      <t>カクニン</t>
    </rPh>
    <rPh sb="22" eb="24">
      <t>ショリ</t>
    </rPh>
    <phoneticPr fontId="2"/>
  </si>
  <si>
    <t>データマート取込前確認結果出力ジョブ</t>
    <rPh sb="6" eb="9">
      <t>トリコミマエ</t>
    </rPh>
    <rPh sb="9" eb="13">
      <t>カクニンケッカ</t>
    </rPh>
    <rPh sb="13" eb="15">
      <t>シュツリョク</t>
    </rPh>
    <phoneticPr fontId="2"/>
  </si>
  <si>
    <t>データマート作成（取込前確認）ジョブネット</t>
    <rPh sb="6" eb="8">
      <t>サクセイ</t>
    </rPh>
    <phoneticPr fontId="2"/>
  </si>
  <si>
    <t>JN_D02_03-1</t>
    <phoneticPr fontId="2"/>
  </si>
  <si>
    <t>JN_D02_03-2</t>
    <phoneticPr fontId="2"/>
  </si>
  <si>
    <t>月次処理実行ジョブネット(製造用_事前処理)</t>
    <rPh sb="0" eb="2">
      <t>ゲツジ</t>
    </rPh>
    <rPh sb="2" eb="4">
      <t>ショリ</t>
    </rPh>
    <rPh sb="4" eb="6">
      <t>ジッコウ</t>
    </rPh>
    <rPh sb="13" eb="15">
      <t>セイゾウ</t>
    </rPh>
    <rPh sb="15" eb="16">
      <t>ヨウ</t>
    </rPh>
    <rPh sb="17" eb="19">
      <t>ジゼン</t>
    </rPh>
    <rPh sb="19" eb="21">
      <t>ショリ</t>
    </rPh>
    <phoneticPr fontId="2"/>
  </si>
  <si>
    <t>MML個別取込（事前処理）ジョブネット</t>
    <rPh sb="3" eb="5">
      <t>コベツ</t>
    </rPh>
    <rPh sb="5" eb="7">
      <t>トリコミ</t>
    </rPh>
    <rPh sb="8" eb="12">
      <t>ジゼンショリ</t>
    </rPh>
    <phoneticPr fontId="2"/>
  </si>
  <si>
    <t>JN_D02_03-3</t>
    <phoneticPr fontId="2"/>
  </si>
  <si>
    <t>月次処理実行ジョブネット(製造用_認定領域への反映)</t>
    <rPh sb="0" eb="2">
      <t>ゲツジ</t>
    </rPh>
    <rPh sb="2" eb="4">
      <t>ショリ</t>
    </rPh>
    <rPh sb="4" eb="6">
      <t>ジッコウ</t>
    </rPh>
    <rPh sb="13" eb="15">
      <t>セイゾウ</t>
    </rPh>
    <rPh sb="15" eb="16">
      <t>ヨウ</t>
    </rPh>
    <rPh sb="17" eb="19">
      <t>ニンテイ</t>
    </rPh>
    <rPh sb="19" eb="21">
      <t>リョウイキ</t>
    </rPh>
    <rPh sb="23" eb="25">
      <t>ハンエイ</t>
    </rPh>
    <phoneticPr fontId="2"/>
  </si>
  <si>
    <t>JB_D02_05_09_01</t>
    <phoneticPr fontId="2"/>
  </si>
  <si>
    <t>JB_D02_05_09_02</t>
    <phoneticPr fontId="2"/>
  </si>
  <si>
    <t>JB_D02_05_09_04</t>
    <phoneticPr fontId="2"/>
  </si>
  <si>
    <t>JN_D02_05_09</t>
    <phoneticPr fontId="2"/>
  </si>
  <si>
    <t>JB_D02_03_09_03</t>
    <phoneticPr fontId="2"/>
  </si>
  <si>
    <t>JB_D02_03_09_11</t>
    <phoneticPr fontId="2"/>
  </si>
  <si>
    <t>JB_D02_03_09_21</t>
    <phoneticPr fontId="2"/>
  </si>
  <si>
    <t>JB_D02_03_09_31</t>
    <phoneticPr fontId="2"/>
  </si>
  <si>
    <t>JN_D02_03_09-1</t>
    <phoneticPr fontId="2"/>
  </si>
  <si>
    <t>データマート作成（取込後確認）ジョブネット</t>
    <rPh sb="6" eb="8">
      <t>サクセイ</t>
    </rPh>
    <rPh sb="11" eb="12">
      <t>ゴ</t>
    </rPh>
    <phoneticPr fontId="2"/>
  </si>
  <si>
    <t>エラー患者情報データマート反映ジョブ</t>
    <rPh sb="3" eb="5">
      <t>カンジャ</t>
    </rPh>
    <rPh sb="5" eb="7">
      <t>ジョウホウ</t>
    </rPh>
    <rPh sb="13" eb="15">
      <t>ハンエイ</t>
    </rPh>
    <phoneticPr fontId="2"/>
  </si>
  <si>
    <t>データマート取込後確認結果出力ジョブ</t>
    <rPh sb="6" eb="8">
      <t>トリコミ</t>
    </rPh>
    <rPh sb="8" eb="9">
      <t>ゴ</t>
    </rPh>
    <rPh sb="9" eb="13">
      <t>カクニンケッカ</t>
    </rPh>
    <rPh sb="13" eb="15">
      <t>シュツリョク</t>
    </rPh>
    <phoneticPr fontId="2"/>
  </si>
  <si>
    <t>MML個別取込（取込後確認）ジョブネット</t>
    <rPh sb="3" eb="5">
      <t>コベツ</t>
    </rPh>
    <rPh sb="5" eb="7">
      <t>トリコミ</t>
    </rPh>
    <rPh sb="10" eb="11">
      <t>ゴ</t>
    </rPh>
    <phoneticPr fontId="2"/>
  </si>
  <si>
    <t>JB_D02_03_09_41</t>
    <phoneticPr fontId="2"/>
  </si>
  <si>
    <t>JB_D02_03_01_05_02</t>
    <phoneticPr fontId="2"/>
  </si>
  <si>
    <t>エラー患者履歴管理作成ジョブ</t>
    <phoneticPr fontId="2"/>
  </si>
  <si>
    <t>MML個別取込（取込後確認）ジョブ</t>
    <rPh sb="3" eb="5">
      <t>コベツ</t>
    </rPh>
    <rPh sb="8" eb="10">
      <t>トリコミ</t>
    </rPh>
    <rPh sb="10" eb="11">
      <t>ゴ</t>
    </rPh>
    <rPh sb="11" eb="13">
      <t>カクニン</t>
    </rPh>
    <phoneticPr fontId="2"/>
  </si>
  <si>
    <t>JB_D02_03_03_91_01</t>
    <phoneticPr fontId="2"/>
  </si>
  <si>
    <t>JB_D02_03_03_91_50</t>
    <phoneticPr fontId="2"/>
  </si>
  <si>
    <t>JN_D02_03_09-3</t>
    <phoneticPr fontId="2"/>
  </si>
  <si>
    <t>py -3.7 D:\python_project\src\proc\jobApprovalFlowComn.py</t>
    <phoneticPr fontId="2"/>
  </si>
  <si>
    <t>MML個別取込削除対象反映ジョブ</t>
    <phoneticPr fontId="2"/>
  </si>
  <si>
    <t>MML個別取込結果反映ジョブ</t>
    <rPh sb="3" eb="5">
      <t>コベツ</t>
    </rPh>
    <rPh sb="5" eb="7">
      <t>トリコミ</t>
    </rPh>
    <rPh sb="7" eb="9">
      <t>ケッカ</t>
    </rPh>
    <rPh sb="9" eb="11">
      <t>ハンエイ</t>
    </rPh>
    <phoneticPr fontId="2"/>
  </si>
  <si>
    <t>JB_D02_03_09_35</t>
    <phoneticPr fontId="2"/>
  </si>
  <si>
    <t>JB_D02_03_09_36</t>
    <phoneticPr fontId="2"/>
  </si>
  <si>
    <t>JB_D02_03_09_37</t>
    <phoneticPr fontId="2"/>
  </si>
  <si>
    <t>JB_D02_03_09_40</t>
    <phoneticPr fontId="2"/>
  </si>
  <si>
    <t>MILAK01J</t>
  </si>
  <si>
    <t>-j JB_D02_03_00_01 -m</t>
  </si>
  <si>
    <t>-j JB_D02_03_00_02</t>
  </si>
  <si>
    <t>処理日付設定（受託領域）ジョブ</t>
    <rPh sb="7" eb="11">
      <t>ジュタクリョウイキ</t>
    </rPh>
    <phoneticPr fontId="2"/>
  </si>
  <si>
    <t>処理日付クリア（受託領域）ジョブ</t>
    <phoneticPr fontId="2"/>
  </si>
  <si>
    <t>JN_D02_03_01_06</t>
    <phoneticPr fontId="2"/>
  </si>
  <si>
    <t>JN_D02_03_01_05</t>
    <phoneticPr fontId="2"/>
  </si>
  <si>
    <t>JB_D02_03_01_06_01</t>
    <phoneticPr fontId="2"/>
  </si>
  <si>
    <t>JN_D02_03-4</t>
    <phoneticPr fontId="2"/>
  </si>
  <si>
    <t>JN_D02_03_09-4</t>
    <phoneticPr fontId="2"/>
  </si>
  <si>
    <t>JN_D02_03_03_91-3</t>
    <phoneticPr fontId="2"/>
  </si>
  <si>
    <t>JN_D02_03_03_91-4</t>
    <phoneticPr fontId="2"/>
  </si>
  <si>
    <t>JB_D02_03_03_91_51</t>
    <phoneticPr fontId="2"/>
  </si>
  <si>
    <t>JB_D02_03_03_91_99</t>
    <phoneticPr fontId="2"/>
  </si>
  <si>
    <t>MML個別取込_利活用可否確認結果反映ジョブ</t>
    <rPh sb="8" eb="11">
      <t>リカツヨウ</t>
    </rPh>
    <rPh sb="11" eb="13">
      <t>カヒ</t>
    </rPh>
    <phoneticPr fontId="2"/>
  </si>
  <si>
    <t>利活用可否確認準備ジョブネット</t>
    <rPh sb="0" eb="3">
      <t>リカツヨウ</t>
    </rPh>
    <rPh sb="3" eb="5">
      <t>カヒ</t>
    </rPh>
    <rPh sb="5" eb="7">
      <t>カクニン</t>
    </rPh>
    <rPh sb="7" eb="9">
      <t>ジュンビ</t>
    </rPh>
    <phoneticPr fontId="2"/>
  </si>
  <si>
    <t>月次処理実行ジョブネット(製造用_二次利用DB（断面）作成（受託領域）)</t>
    <rPh sb="0" eb="2">
      <t>ゲツジ</t>
    </rPh>
    <rPh sb="2" eb="4">
      <t>ショリ</t>
    </rPh>
    <rPh sb="4" eb="6">
      <t>ジッコウ</t>
    </rPh>
    <rPh sb="13" eb="15">
      <t>セイゾウ</t>
    </rPh>
    <rPh sb="15" eb="16">
      <t>ヨウ</t>
    </rPh>
    <rPh sb="17" eb="19">
      <t>ニジ</t>
    </rPh>
    <rPh sb="19" eb="21">
      <t>リヨウ</t>
    </rPh>
    <rPh sb="24" eb="26">
      <t>ダンメン</t>
    </rPh>
    <rPh sb="27" eb="29">
      <t>サクセイ</t>
    </rPh>
    <rPh sb="30" eb="32">
      <t>ジュタク</t>
    </rPh>
    <rPh sb="32" eb="34">
      <t>リョウイキ</t>
    </rPh>
    <phoneticPr fontId="2"/>
  </si>
  <si>
    <t>二次利用DB（断面）作成（受託領域）</t>
    <rPh sb="0" eb="2">
      <t>ニジ</t>
    </rPh>
    <rPh sb="2" eb="4">
      <t>リヨウ</t>
    </rPh>
    <rPh sb="7" eb="9">
      <t>ダンメン</t>
    </rPh>
    <rPh sb="10" eb="12">
      <t>サクセイ</t>
    </rPh>
    <rPh sb="13" eb="17">
      <t>ジュタクリョウイキ</t>
    </rPh>
    <phoneticPr fontId="2"/>
  </si>
  <si>
    <t>ジョブネット</t>
  </si>
  <si>
    <t>利活用可能患者IDテーブル作成ジョブ</t>
    <phoneticPr fontId="2"/>
  </si>
  <si>
    <t>処理結果ファイルは以下のフォルダに出力される
D:\python_project\output\ApprovalFlow\mml_bef</t>
    <rPh sb="0" eb="4">
      <t>ショリケッカ</t>
    </rPh>
    <rPh sb="9" eb="11">
      <t>イカ</t>
    </rPh>
    <rPh sb="17" eb="19">
      <t>シュツリョク</t>
    </rPh>
    <phoneticPr fontId="2"/>
  </si>
  <si>
    <t>処理結果ファイルは以下のフォルダに出力される
D:\python_project\output\ApprovalFlow\mart_aft</t>
    <rPh sb="0" eb="4">
      <t>ショリケッカ</t>
    </rPh>
    <rPh sb="9" eb="11">
      <t>イカ</t>
    </rPh>
    <rPh sb="17" eb="19">
      <t>シュツリョク</t>
    </rPh>
    <phoneticPr fontId="2"/>
  </si>
  <si>
    <t>処理結果ファイルは以下のフォルダに出力される
D:\python_project\output\ApprovalFlow\mart_bef</t>
    <rPh sb="0" eb="4">
      <t>ショリケッカ</t>
    </rPh>
    <rPh sb="9" eb="11">
      <t>イカ</t>
    </rPh>
    <rPh sb="17" eb="19">
      <t>シュツリョク</t>
    </rPh>
    <phoneticPr fontId="2"/>
  </si>
  <si>
    <t>処理結果ファイルは以下のフォルダに出力される
D:\python_project\output\ApprovalFlow\mml_aft</t>
    <rPh sb="0" eb="4">
      <t>ショリケッカ</t>
    </rPh>
    <rPh sb="9" eb="11">
      <t>イカ</t>
    </rPh>
    <rPh sb="17" eb="19">
      <t>シュツリョク</t>
    </rPh>
    <phoneticPr fontId="2"/>
  </si>
  <si>
    <t>取込前確認の承認後に以下の日付ファイルを実行日付（YYYYMMDD）に修正してから実行する
D:\python_project\output\ApprovalFlow\datefile\mml_date.txt</t>
    <rPh sb="0" eb="2">
      <t>トリコミ</t>
    </rPh>
    <rPh sb="2" eb="3">
      <t>マエ</t>
    </rPh>
    <rPh sb="3" eb="5">
      <t>カクニン</t>
    </rPh>
    <rPh sb="6" eb="8">
      <t>ショウニン</t>
    </rPh>
    <rPh sb="8" eb="9">
      <t>ゴ</t>
    </rPh>
    <rPh sb="10" eb="12">
      <t>イカ</t>
    </rPh>
    <rPh sb="13" eb="15">
      <t>ヒヅケ</t>
    </rPh>
    <rPh sb="20" eb="22">
      <t>ジッコウ</t>
    </rPh>
    <rPh sb="22" eb="24">
      <t>ヒヅケ</t>
    </rPh>
    <rPh sb="35" eb="37">
      <t>シュウセイ</t>
    </rPh>
    <rPh sb="41" eb="43">
      <t>ジッコウ</t>
    </rPh>
    <phoneticPr fontId="2"/>
  </si>
  <si>
    <t>取込前確認の承認後に以下の日付ファイルを実行日付（YYYYMMDD）に修正してから実行する
D:\python_project\output\ApprovalFlow\datefile\mart_date.txt</t>
    <rPh sb="0" eb="2">
      <t>トリコミ</t>
    </rPh>
    <rPh sb="2" eb="3">
      <t>マエ</t>
    </rPh>
    <rPh sb="3" eb="5">
      <t>カクニン</t>
    </rPh>
    <rPh sb="6" eb="8">
      <t>ショウニン</t>
    </rPh>
    <rPh sb="8" eb="9">
      <t>ゴ</t>
    </rPh>
    <rPh sb="10" eb="12">
      <t>イカ</t>
    </rPh>
    <rPh sb="13" eb="15">
      <t>ヒヅケ</t>
    </rPh>
    <rPh sb="20" eb="22">
      <t>ジッコウ</t>
    </rPh>
    <rPh sb="22" eb="24">
      <t>ヒヅケ</t>
    </rPh>
    <rPh sb="35" eb="37">
      <t>シュウセイ</t>
    </rPh>
    <rPh sb="41" eb="43">
      <t>ジッコウ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</si>
</sst>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11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10"/>
      <name val="ＭＳ Ｐゴシック"/>
      <family val="3"/>
      <charset val="128"/>
    </font>
    <font>
      <sz val="9"/>
      <name val="Meiryo UI"/>
      <family val="3"/>
      <charset val="128"/>
    </font>
    <font>
      <sz val="11"/>
      <name val="ＭＳ Ｐゴシック"/>
      <family val="3"/>
      <charset val="128"/>
    </font>
    <font>
      <strike/>
      <sz val="9"/>
      <name val="Meiryo UI"/>
      <family val="3"/>
      <charset val="128"/>
    </font>
    <font>
      <b/>
      <strike/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7" fillId="0" borderId="0"/>
    <xf numFmtId="6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6" fontId="7" fillId="0" borderId="0" applyFont="0" applyFill="0" applyBorder="0" applyAlignment="0" applyProtection="0"/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3" borderId="1" xfId="0" applyFont="1" applyFill="1" applyBorder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8" xfId="0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10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" xfId="0" applyFont="1" applyFill="1" applyBorder="1">
      <alignment vertical="center"/>
    </xf>
    <xf numFmtId="0" fontId="6" fillId="3" borderId="11" xfId="0" applyFont="1" applyFill="1" applyBorder="1">
      <alignment vertical="center"/>
    </xf>
    <xf numFmtId="0" fontId="6" fillId="3" borderId="11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6" fillId="3" borderId="17" xfId="0" applyFont="1" applyFill="1" applyBorder="1">
      <alignment vertical="center"/>
    </xf>
    <xf numFmtId="0" fontId="6" fillId="3" borderId="9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2" xfId="0" applyNumberFormat="1" applyFill="1" applyBorder="1">
      <alignment vertical="center"/>
    </xf>
    <xf numFmtId="49" fontId="0" fillId="3" borderId="11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3" borderId="4" xfId="0" applyNumberFormat="1" applyFill="1" applyBorder="1">
      <alignment vertical="center"/>
    </xf>
    <xf numFmtId="49" fontId="0" fillId="3" borderId="6" xfId="0" applyNumberFormat="1" applyFill="1" applyBorder="1">
      <alignment vertical="center"/>
    </xf>
    <xf numFmtId="49" fontId="0" fillId="3" borderId="11" xfId="0" applyNumberFormat="1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3" borderId="19" xfId="0" applyNumberFormat="1" applyFill="1" applyBorder="1" applyAlignment="1">
      <alignment horizontal="right" vertical="center"/>
    </xf>
    <xf numFmtId="49" fontId="0" fillId="3" borderId="20" xfId="0" applyNumberFormat="1" applyFill="1" applyBorder="1">
      <alignment vertical="center"/>
    </xf>
    <xf numFmtId="49" fontId="0" fillId="3" borderId="21" xfId="0" applyNumberFormat="1" applyFill="1" applyBorder="1">
      <alignment vertical="center"/>
    </xf>
    <xf numFmtId="49" fontId="0" fillId="3" borderId="22" xfId="0" applyNumberFormat="1" applyFill="1" applyBorder="1" applyAlignment="1">
      <alignment horizontal="right" vertical="center"/>
    </xf>
    <xf numFmtId="49" fontId="0" fillId="3" borderId="23" xfId="0" applyNumberFormat="1" applyFill="1" applyBorder="1">
      <alignment vertical="center"/>
    </xf>
    <xf numFmtId="49" fontId="0" fillId="3" borderId="24" xfId="0" applyNumberFormat="1" applyFill="1" applyBorder="1">
      <alignment vertical="center"/>
    </xf>
    <xf numFmtId="49" fontId="0" fillId="3" borderId="25" xfId="0" applyNumberFormat="1" applyFill="1" applyBorder="1" applyAlignment="1">
      <alignment horizontal="right" vertical="center"/>
    </xf>
    <xf numFmtId="49" fontId="0" fillId="3" borderId="26" xfId="0" applyNumberFormat="1" applyFill="1" applyBorder="1">
      <alignment vertical="center"/>
    </xf>
    <xf numFmtId="49" fontId="0" fillId="3" borderId="27" xfId="0" applyNumberFormat="1" applyFill="1" applyBorder="1">
      <alignment vertical="center"/>
    </xf>
    <xf numFmtId="49" fontId="0" fillId="3" borderId="28" xfId="0" applyNumberFormat="1" applyFill="1" applyBorder="1">
      <alignment vertical="center"/>
    </xf>
    <xf numFmtId="49" fontId="0" fillId="3" borderId="29" xfId="0" applyNumberFormat="1" applyFill="1" applyBorder="1">
      <alignment vertical="center"/>
    </xf>
    <xf numFmtId="49" fontId="0" fillId="3" borderId="30" xfId="0" applyNumberFormat="1" applyFill="1" applyBorder="1">
      <alignment vertical="center"/>
    </xf>
    <xf numFmtId="0" fontId="6" fillId="3" borderId="12" xfId="0" quotePrefix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vertical="center" wrapText="1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>
      <alignment vertical="center"/>
    </xf>
    <xf numFmtId="0" fontId="6" fillId="3" borderId="33" xfId="0" applyFont="1" applyFill="1" applyBorder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49" fontId="6" fillId="3" borderId="35" xfId="0" applyNumberFormat="1" applyFont="1" applyFill="1" applyBorder="1" applyAlignment="1">
      <alignment horizontal="center" vertical="center"/>
    </xf>
    <xf numFmtId="0" fontId="6" fillId="3" borderId="35" xfId="0" applyFont="1" applyFill="1" applyBorder="1">
      <alignment vertical="center"/>
    </xf>
    <xf numFmtId="0" fontId="6" fillId="3" borderId="36" xfId="0" applyFont="1" applyFill="1" applyBorder="1" applyAlignment="1">
      <alignment horizontal="left" vertical="center"/>
    </xf>
    <xf numFmtId="0" fontId="6" fillId="3" borderId="36" xfId="0" quotePrefix="1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2" xfId="0" quotePrefix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8" xfId="0" applyFont="1" applyFill="1" applyBorder="1">
      <alignment vertical="center"/>
    </xf>
    <xf numFmtId="0" fontId="8" fillId="3" borderId="17" xfId="0" quotePrefix="1" applyFont="1" applyFill="1" applyBorder="1">
      <alignment vertical="center"/>
    </xf>
    <xf numFmtId="0" fontId="9" fillId="3" borderId="4" xfId="0" applyFont="1" applyFill="1" applyBorder="1">
      <alignment vertical="center"/>
    </xf>
    <xf numFmtId="0" fontId="9" fillId="3" borderId="9" xfId="0" applyFont="1" applyFill="1" applyBorder="1">
      <alignment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>
      <alignment vertical="center"/>
    </xf>
    <xf numFmtId="0" fontId="6" fillId="0" borderId="12" xfId="0" quotePrefix="1" applyFont="1" applyFill="1" applyBorder="1" applyAlignment="1">
      <alignment horizontal="center" vertical="center"/>
    </xf>
    <xf numFmtId="0" fontId="10" fillId="3" borderId="9" xfId="0" applyFont="1" applyFill="1" applyBorder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" xfId="0" applyFont="1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1" xfId="0" applyFont="1" applyFill="1" applyBorder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8" xfId="0" applyFont="1" applyFill="1" applyBorder="1">
      <alignment vertical="center"/>
    </xf>
    <xf numFmtId="0" fontId="10" fillId="3" borderId="2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12" xfId="0" quotePrefix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12" xfId="0" quotePrefix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0" fillId="3" borderId="17" xfId="0" applyFont="1" applyFill="1" applyBorder="1">
      <alignment vertical="center"/>
    </xf>
    <xf numFmtId="0" fontId="10" fillId="3" borderId="17" xfId="0" applyFont="1" applyFill="1" applyBorder="1" applyAlignment="1">
      <alignment vertical="center" wrapText="1"/>
    </xf>
    <xf numFmtId="0" fontId="9" fillId="3" borderId="8" xfId="0" applyFont="1" applyFill="1" applyBorder="1">
      <alignment vertical="center"/>
    </xf>
    <xf numFmtId="0" fontId="9" fillId="3" borderId="3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7" xfId="0" applyFont="1" applyFill="1" applyBorder="1">
      <alignment vertical="center"/>
    </xf>
    <xf numFmtId="0" fontId="9" fillId="3" borderId="17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 wrapText="1"/>
    </xf>
  </cellXfs>
  <cellStyles count="6">
    <cellStyle name="通貨 2" xfId="3"/>
    <cellStyle name="通貨 3" xfId="5"/>
    <cellStyle name="通貨 4" xfId="4"/>
    <cellStyle name="標準" xfId="0" builtinId="0"/>
    <cellStyle name="標準 2" xfId="1"/>
    <cellStyle name="標準 3" xfId="2"/>
  </cellStyles>
  <dxfs count="52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649942</xdr:colOff>
      <xdr:row>2</xdr:row>
      <xdr:rowOff>257736</xdr:rowOff>
    </xdr:from>
    <xdr:to>
      <xdr:col>14</xdr:col>
      <xdr:colOff>1826560</xdr:colOff>
      <xdr:row>6</xdr:row>
      <xdr:rowOff>112060</xdr:rowOff>
    </xdr:to>
    <xdr:sp macro="" textlink="">
      <xdr:nvSpPr>
        <xdr:cNvPr id="2" name="角丸四角形吹き出し 1"/>
        <xdr:cNvSpPr/>
      </xdr:nvSpPr>
      <xdr:spPr>
        <a:xfrm>
          <a:off x="10768854" y="627530"/>
          <a:ext cx="2991971" cy="627530"/>
        </a:xfrm>
        <a:prstGeom prst="wedgeRoundRectCallout">
          <a:avLst>
            <a:gd name="adj1" fmla="val -76474"/>
            <a:gd name="adj2" fmla="val 149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実施日と実行時刻は別途検討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マスタ関連は別途追記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mf\SH7\02_Private\70_&#27231;&#22120;&#26356;&#26032;_H33\00_SKALL\02_&#20849;&#36890;&#24115;&#31080;&#31649;&#29702;\03_&#26908;&#35342;&#12539;&#25991;&#26360;\01_&#22522;&#26412;&#35373;&#35336;&#12539;&#23455;&#29694;&#24615;&#26908;&#35388;\01_&#26908;&#35342;\&#24115;BD06_&#38283;&#30330;&#35336;&#30011;&#35211;&#30452;&#12375;\&#24115;BD06.02_&#22806;&#37096;&#35373;&#35336;&#12460;&#12452;&#12489;&#12539;&#35215;&#32004;&#25972;&#29702;\02_work\&#24115;BD06.02.02_&#20316;&#26989;&#27010;&#35201;&#35211;&#30452;&#12375;\&#12469;&#12531;&#12503;&#12523;&#12289;&#35352;&#36848;&#35201;&#38936;&#12289;&#12481;&#12455;&#12483;&#12463;&#12522;&#12473;&#12488;&#12398;&#20316;&#25104;&#65288;&#12458;&#12531;&#12521;&#12452;&#12531;&#65289;\02_&#30011;&#38754;&#35373;&#35336;&#26360;\W_A0202_01_&#24115;&#31080;&#20986;&#21147;&#65288;&#21307;&#30274;&#27231;&#38306;&#31561;&#19968;&#25324;&#20986;&#21147;&#65289;_&#30011;&#38754;&#35373;&#3533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19\h19rd_fs\04_&#12477;&#12501;&#12488;&#12454;&#12455;&#12450;&#24037;&#23398;&#25512;&#36914;&#12475;&#12531;&#12479;\K200A2SC1601000_&#38283;&#30330;&#12503;&#12525;&#12475;&#12473;&#25913;&#23450;\&#20840;&#20307;\&#31532;3.0&#29256;&#25913;&#35330;\AP&#32232;&#25913;&#35330;&#22519;&#31558;SWG\4_&#25104;&#26524;&#29289;\5.&#20491;&#21029;AP&#20966;&#29702;&#35373;&#35336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3.3.12\gbibu-sls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イアウト"/>
      <sheetName val="画面項目"/>
      <sheetName val="入力チェック"/>
      <sheetName val="画面状態"/>
      <sheetName val="※ユーザIF規約"/>
      <sheetName val="※単項目チェック"/>
      <sheetName val="レイアウト（サンプル）"/>
      <sheetName val="画面項目(サンプル)"/>
      <sheetName val="入力チェック（サンプル）"/>
      <sheetName val="画面状態（サンプル）"/>
      <sheetName val="画面項目作成規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35">
          <cell r="A135" t="str">
            <v>○　</v>
          </cell>
        </row>
        <row r="136">
          <cell r="A136" t="str">
            <v>△</v>
          </cell>
        </row>
        <row r="137">
          <cell r="A137" t="str">
            <v>－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※項目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340"/>
  <sheetViews>
    <sheetView tabSelected="1" view="pageBreakPreview" zoomScale="85" zoomScaleNormal="85" zoomScaleSheetLayoutView="85" workbookViewId="0">
      <pane xSplit="10" ySplit="3" topLeftCell="P306" activePane="bottomRight" state="frozen"/>
      <selection pane="topRight" activeCell="K1" sqref="K1"/>
      <selection pane="bottomLeft" activeCell="A4" sqref="A4"/>
      <selection pane="bottomRight" activeCell="S330" sqref="S330"/>
    </sheetView>
  </sheetViews>
  <sheetFormatPr defaultColWidth="2.625" defaultRowHeight="12" x14ac:dyDescent="0.15"/>
  <cols>
    <col min="1" max="1" width="2.625" style="1"/>
    <col min="2" max="2" width="4.5" style="1" bestFit="1" customWidth="1"/>
    <col min="3" max="3" width="9.5" style="1" bestFit="1" customWidth="1"/>
    <col min="4" max="4" width="7.75" style="1" bestFit="1" customWidth="1"/>
    <col min="5" max="5" width="10.375" style="1" bestFit="1" customWidth="1"/>
    <col min="6" max="6" width="10.125" style="1" bestFit="1" customWidth="1"/>
    <col min="7" max="7" width="13.25" style="1" bestFit="1" customWidth="1"/>
    <col min="8" max="8" width="10.75" style="1" customWidth="1"/>
    <col min="9" max="9" width="20.375" style="1" bestFit="1" customWidth="1"/>
    <col min="10" max="10" width="27.375" style="1" bestFit="1" customWidth="1"/>
    <col min="11" max="11" width="4.5" style="3" customWidth="1"/>
    <col min="12" max="12" width="7.875" style="1" customWidth="1"/>
    <col min="13" max="13" width="7.875" style="9" customWidth="1"/>
    <col min="14" max="14" width="23.875" style="1" customWidth="1"/>
    <col min="15" max="15" width="43.25" style="1" bestFit="1" customWidth="1"/>
    <col min="16" max="16" width="22.125" style="3" customWidth="1"/>
    <col min="17" max="17" width="17.5" style="1" bestFit="1" customWidth="1"/>
    <col min="18" max="18" width="51.25" style="1" bestFit="1" customWidth="1"/>
    <col min="19" max="19" width="45.125" style="1" bestFit="1" customWidth="1"/>
    <col min="20" max="20" width="15.375" style="1" bestFit="1" customWidth="1"/>
    <col min="21" max="21" width="51" style="1" customWidth="1"/>
    <col min="22" max="16384" width="2.625" style="1"/>
  </cols>
  <sheetData>
    <row r="1" spans="1:21" ht="16.5" x14ac:dyDescent="0.15">
      <c r="A1" s="2" t="s">
        <v>532</v>
      </c>
    </row>
    <row r="2" spans="1:21" ht="12.75" thickBot="1" x14ac:dyDescent="0.2"/>
    <row r="3" spans="1:21" ht="24" x14ac:dyDescent="0.15">
      <c r="B3" s="5" t="s">
        <v>0</v>
      </c>
      <c r="C3" s="6" t="s">
        <v>5</v>
      </c>
      <c r="D3" s="6" t="s">
        <v>6</v>
      </c>
      <c r="E3" s="6" t="s">
        <v>13</v>
      </c>
      <c r="F3" s="6" t="s">
        <v>12</v>
      </c>
      <c r="G3" s="6" t="s">
        <v>14</v>
      </c>
      <c r="H3" s="6" t="s">
        <v>15</v>
      </c>
      <c r="I3" s="6" t="s">
        <v>17</v>
      </c>
      <c r="J3" s="6" t="s">
        <v>11</v>
      </c>
      <c r="K3" s="6" t="s">
        <v>19</v>
      </c>
      <c r="L3" s="6" t="s">
        <v>8</v>
      </c>
      <c r="M3" s="10" t="s">
        <v>22</v>
      </c>
      <c r="N3" s="7" t="s">
        <v>1</v>
      </c>
      <c r="O3" s="7" t="s">
        <v>2</v>
      </c>
      <c r="P3" s="7" t="s">
        <v>4</v>
      </c>
      <c r="Q3" s="7" t="s">
        <v>9</v>
      </c>
      <c r="R3" s="12" t="s">
        <v>23</v>
      </c>
      <c r="S3" s="11" t="s">
        <v>24</v>
      </c>
      <c r="T3" s="11" t="s">
        <v>26</v>
      </c>
      <c r="U3" s="8" t="s">
        <v>10</v>
      </c>
    </row>
    <row r="4" spans="1:21" s="19" customFormat="1" x14ac:dyDescent="0.15">
      <c r="B4" s="20">
        <f>SUBTOTAL(3,$P4:P$4)</f>
        <v>1</v>
      </c>
      <c r="C4" s="15" t="s">
        <v>196</v>
      </c>
      <c r="D4" s="21" t="s">
        <v>197</v>
      </c>
      <c r="E4" s="22"/>
      <c r="F4" s="22"/>
      <c r="G4" s="22"/>
      <c r="H4" s="22"/>
      <c r="I4" s="22"/>
      <c r="J4" s="22"/>
      <c r="K4" s="23"/>
      <c r="L4" s="13" t="s">
        <v>3</v>
      </c>
      <c r="M4" s="24" t="s">
        <v>3</v>
      </c>
      <c r="N4" s="15" t="s">
        <v>3</v>
      </c>
      <c r="O4" s="15" t="s">
        <v>3</v>
      </c>
      <c r="P4" s="13" t="s">
        <v>3</v>
      </c>
      <c r="Q4" s="13" t="s">
        <v>3</v>
      </c>
      <c r="R4" s="13" t="s">
        <v>3</v>
      </c>
      <c r="S4" s="13" t="s">
        <v>3</v>
      </c>
      <c r="T4" s="13" t="s">
        <v>3</v>
      </c>
      <c r="U4" s="25"/>
    </row>
    <row r="5" spans="1:21" s="19" customFormat="1" x14ac:dyDescent="0.15">
      <c r="B5" s="20">
        <f>SUBTOTAL(3,$P$4:P5)</f>
        <v>2</v>
      </c>
      <c r="C5" s="26"/>
      <c r="D5" s="26"/>
      <c r="E5" s="15" t="s">
        <v>55</v>
      </c>
      <c r="F5" s="21" t="s">
        <v>56</v>
      </c>
      <c r="G5" s="22"/>
      <c r="H5" s="22"/>
      <c r="I5" s="22"/>
      <c r="J5" s="22"/>
      <c r="K5" s="23"/>
      <c r="L5" s="13" t="s">
        <v>3</v>
      </c>
      <c r="M5" s="24" t="s">
        <v>3</v>
      </c>
      <c r="N5" s="15" t="s">
        <v>3</v>
      </c>
      <c r="O5" s="15" t="s">
        <v>3</v>
      </c>
      <c r="P5" s="13" t="s">
        <v>3</v>
      </c>
      <c r="Q5" s="13" t="s">
        <v>3</v>
      </c>
      <c r="R5" s="13" t="s">
        <v>3</v>
      </c>
      <c r="S5" s="13" t="s">
        <v>3</v>
      </c>
      <c r="T5" s="13" t="s">
        <v>3</v>
      </c>
      <c r="U5" s="25"/>
    </row>
    <row r="6" spans="1:21" s="19" customFormat="1" x14ac:dyDescent="0.15">
      <c r="B6" s="20">
        <f>SUBTOTAL(3,$P$4:P6)</f>
        <v>3</v>
      </c>
      <c r="C6" s="26"/>
      <c r="D6" s="27"/>
      <c r="E6" s="26"/>
      <c r="F6" s="27"/>
      <c r="G6" s="15" t="s">
        <v>606</v>
      </c>
      <c r="H6" s="21" t="s">
        <v>605</v>
      </c>
      <c r="I6" s="87"/>
      <c r="J6" s="87"/>
      <c r="K6" s="88"/>
      <c r="L6" s="14" t="s">
        <v>20</v>
      </c>
      <c r="M6" s="16" t="s">
        <v>54</v>
      </c>
      <c r="N6" s="4" t="s">
        <v>3</v>
      </c>
      <c r="O6" s="4" t="s">
        <v>3</v>
      </c>
      <c r="P6" s="13" t="s">
        <v>3</v>
      </c>
      <c r="Q6" s="13" t="s">
        <v>25</v>
      </c>
      <c r="R6" s="13" t="s">
        <v>25</v>
      </c>
      <c r="S6" s="13" t="s">
        <v>25</v>
      </c>
      <c r="T6" s="13" t="s">
        <v>25</v>
      </c>
      <c r="U6" s="25"/>
    </row>
    <row r="7" spans="1:21" s="19" customFormat="1" x14ac:dyDescent="0.15">
      <c r="B7" s="20">
        <f>SUBTOTAL(3,$P$4:P7)</f>
        <v>4</v>
      </c>
      <c r="C7" s="26"/>
      <c r="D7" s="27"/>
      <c r="E7" s="26"/>
      <c r="F7" s="27"/>
      <c r="G7" s="83"/>
      <c r="H7" s="85"/>
      <c r="I7" s="15" t="s">
        <v>607</v>
      </c>
      <c r="J7" s="15" t="s">
        <v>609</v>
      </c>
      <c r="K7" s="30" t="s">
        <v>16</v>
      </c>
      <c r="L7" s="14" t="s">
        <v>18</v>
      </c>
      <c r="M7" s="16" t="s">
        <v>18</v>
      </c>
      <c r="N7" s="4" t="s">
        <v>3</v>
      </c>
      <c r="O7" s="4" t="s">
        <v>3</v>
      </c>
      <c r="P7" s="13" t="s">
        <v>3</v>
      </c>
      <c r="Q7" s="13" t="s">
        <v>25</v>
      </c>
      <c r="R7" s="13" t="s">
        <v>25</v>
      </c>
      <c r="S7" s="13" t="s">
        <v>25</v>
      </c>
      <c r="T7" s="13" t="s">
        <v>25</v>
      </c>
      <c r="U7" s="25"/>
    </row>
    <row r="8" spans="1:21" s="19" customFormat="1" x14ac:dyDescent="0.15">
      <c r="B8" s="20">
        <f>SUBTOTAL(3,$P$4:P8)</f>
        <v>5</v>
      </c>
      <c r="C8" s="26"/>
      <c r="D8" s="27"/>
      <c r="E8" s="26"/>
      <c r="F8" s="27"/>
      <c r="G8" s="26"/>
      <c r="H8" s="27"/>
      <c r="I8" s="27"/>
      <c r="J8" s="26"/>
      <c r="K8" s="31"/>
      <c r="L8" s="14" t="s">
        <v>18</v>
      </c>
      <c r="M8" s="16" t="s">
        <v>18</v>
      </c>
      <c r="N8" s="4" t="s">
        <v>608</v>
      </c>
      <c r="O8" s="4" t="s">
        <v>398</v>
      </c>
      <c r="P8" s="13" t="s">
        <v>3</v>
      </c>
      <c r="Q8" s="14" t="s">
        <v>712</v>
      </c>
      <c r="R8" s="33" t="s">
        <v>182</v>
      </c>
      <c r="S8" s="54" t="s">
        <v>529</v>
      </c>
      <c r="T8" s="28" t="s">
        <v>27</v>
      </c>
      <c r="U8" s="25"/>
    </row>
    <row r="9" spans="1:21" s="19" customFormat="1" x14ac:dyDescent="0.15">
      <c r="B9" s="20">
        <f>SUBTOTAL(3,$P$4:P9)</f>
        <v>6</v>
      </c>
      <c r="C9" s="26"/>
      <c r="D9" s="27"/>
      <c r="E9" s="26"/>
      <c r="F9" s="27"/>
      <c r="G9" s="26"/>
      <c r="H9" s="27"/>
      <c r="I9" s="26"/>
      <c r="J9" s="26"/>
      <c r="K9" s="31"/>
      <c r="L9" s="14" t="s">
        <v>18</v>
      </c>
      <c r="M9" s="16" t="s">
        <v>18</v>
      </c>
      <c r="N9" s="4" t="s">
        <v>610</v>
      </c>
      <c r="O9" s="4" t="s">
        <v>611</v>
      </c>
      <c r="P9" s="13" t="s">
        <v>3</v>
      </c>
      <c r="Q9" s="14" t="s">
        <v>712</v>
      </c>
      <c r="R9" s="33" t="s">
        <v>183</v>
      </c>
      <c r="S9" s="54" t="str">
        <f t="shared" ref="S9" si="0">"-j "&amp;N9</f>
        <v>-j JB_D01_03_00_11</v>
      </c>
      <c r="T9" s="28" t="s">
        <v>27</v>
      </c>
      <c r="U9" s="25"/>
    </row>
    <row r="10" spans="1:21" s="19" customFormat="1" x14ac:dyDescent="0.15">
      <c r="B10" s="20">
        <f>SUBTOTAL(3,$P$4:P10)</f>
        <v>7</v>
      </c>
      <c r="C10" s="26"/>
      <c r="D10" s="27"/>
      <c r="E10" s="26"/>
      <c r="F10" s="27"/>
      <c r="G10" s="15" t="s">
        <v>453</v>
      </c>
      <c r="H10" s="90" t="s">
        <v>617</v>
      </c>
      <c r="I10" s="22"/>
      <c r="J10" s="22"/>
      <c r="K10" s="30"/>
      <c r="L10" s="14" t="s">
        <v>20</v>
      </c>
      <c r="M10" s="16" t="s">
        <v>54</v>
      </c>
      <c r="N10" s="4" t="s">
        <v>3</v>
      </c>
      <c r="O10" s="4" t="s">
        <v>3</v>
      </c>
      <c r="P10" s="13" t="s">
        <v>3</v>
      </c>
      <c r="Q10" s="13" t="s">
        <v>25</v>
      </c>
      <c r="R10" s="13" t="s">
        <v>25</v>
      </c>
      <c r="S10" s="13" t="s">
        <v>25</v>
      </c>
      <c r="T10" s="13" t="s">
        <v>25</v>
      </c>
      <c r="U10" s="25"/>
    </row>
    <row r="11" spans="1:21" s="19" customFormat="1" x14ac:dyDescent="0.15">
      <c r="B11" s="20">
        <f>SUBTOTAL(3,$P$4:P11)</f>
        <v>8</v>
      </c>
      <c r="C11" s="26"/>
      <c r="D11" s="27"/>
      <c r="E11" s="26"/>
      <c r="F11" s="27"/>
      <c r="G11" s="26"/>
      <c r="H11" s="27"/>
      <c r="I11" s="15" t="s">
        <v>455</v>
      </c>
      <c r="J11" s="15" t="s">
        <v>81</v>
      </c>
      <c r="K11" s="30" t="s">
        <v>16</v>
      </c>
      <c r="L11" s="14" t="s">
        <v>18</v>
      </c>
      <c r="M11" s="16" t="s">
        <v>18</v>
      </c>
      <c r="N11" s="4" t="s">
        <v>3</v>
      </c>
      <c r="O11" s="4" t="s">
        <v>3</v>
      </c>
      <c r="P11" s="13" t="s">
        <v>3</v>
      </c>
      <c r="Q11" s="13" t="s">
        <v>25</v>
      </c>
      <c r="R11" s="13" t="s">
        <v>25</v>
      </c>
      <c r="S11" s="13" t="s">
        <v>25</v>
      </c>
      <c r="T11" s="13" t="s">
        <v>25</v>
      </c>
      <c r="U11" s="25"/>
    </row>
    <row r="12" spans="1:21" s="19" customFormat="1" x14ac:dyDescent="0.15">
      <c r="B12" s="20">
        <f>SUBTOTAL(3,$P$4:P12)</f>
        <v>9</v>
      </c>
      <c r="C12" s="26"/>
      <c r="D12" s="27"/>
      <c r="E12" s="26"/>
      <c r="F12" s="27"/>
      <c r="G12" s="26"/>
      <c r="H12" s="27"/>
      <c r="I12" s="27"/>
      <c r="J12" s="26"/>
      <c r="K12" s="31"/>
      <c r="L12" s="14" t="s">
        <v>18</v>
      </c>
      <c r="M12" s="16" t="s">
        <v>18</v>
      </c>
      <c r="N12" s="4" t="s">
        <v>456</v>
      </c>
      <c r="O12" s="4" t="s">
        <v>398</v>
      </c>
      <c r="P12" s="13" t="s">
        <v>3</v>
      </c>
      <c r="Q12" s="14" t="s">
        <v>712</v>
      </c>
      <c r="R12" s="33" t="s">
        <v>182</v>
      </c>
      <c r="S12" s="54" t="s">
        <v>529</v>
      </c>
      <c r="T12" s="28" t="s">
        <v>27</v>
      </c>
      <c r="U12" s="25"/>
    </row>
    <row r="13" spans="1:21" s="19" customFormat="1" x14ac:dyDescent="0.15">
      <c r="B13" s="20">
        <f>SUBTOTAL(3,$P$4:P13)</f>
        <v>10</v>
      </c>
      <c r="C13" s="26"/>
      <c r="D13" s="27"/>
      <c r="E13" s="26"/>
      <c r="F13" s="27"/>
      <c r="G13" s="26"/>
      <c r="H13" s="27"/>
      <c r="I13" s="15" t="s">
        <v>394</v>
      </c>
      <c r="J13" s="89" t="s">
        <v>618</v>
      </c>
      <c r="K13" s="30" t="s">
        <v>16</v>
      </c>
      <c r="L13" s="14" t="s">
        <v>18</v>
      </c>
      <c r="M13" s="16" t="s">
        <v>18</v>
      </c>
      <c r="N13" s="4" t="s">
        <v>3</v>
      </c>
      <c r="O13" s="4" t="s">
        <v>3</v>
      </c>
      <c r="P13" s="13" t="str">
        <f>I11</f>
        <v>JN_D01_03_00-1</v>
      </c>
      <c r="Q13" s="14" t="s">
        <v>25</v>
      </c>
      <c r="R13" s="33" t="s">
        <v>25</v>
      </c>
      <c r="S13" s="54" t="s">
        <v>25</v>
      </c>
      <c r="T13" s="28" t="s">
        <v>3</v>
      </c>
      <c r="U13" s="25"/>
    </row>
    <row r="14" spans="1:21" s="19" customFormat="1" x14ac:dyDescent="0.15">
      <c r="B14" s="20">
        <f>SUBTOTAL(3,$P$4:P14)</f>
        <v>11</v>
      </c>
      <c r="C14" s="26"/>
      <c r="D14" s="27"/>
      <c r="E14" s="26"/>
      <c r="F14" s="27"/>
      <c r="G14" s="26"/>
      <c r="H14" s="27"/>
      <c r="I14" s="26"/>
      <c r="J14" s="26"/>
      <c r="K14" s="31"/>
      <c r="L14" s="14" t="s">
        <v>18</v>
      </c>
      <c r="M14" s="16" t="s">
        <v>18</v>
      </c>
      <c r="N14" s="4" t="s">
        <v>426</v>
      </c>
      <c r="O14" s="89" t="s">
        <v>622</v>
      </c>
      <c r="P14" s="13" t="s">
        <v>3</v>
      </c>
      <c r="Q14" s="14" t="s">
        <v>712</v>
      </c>
      <c r="R14" s="33" t="s">
        <v>612</v>
      </c>
      <c r="S14" s="54" t="str">
        <f>"-j "&amp;N14&amp;" -d facility_id "</f>
        <v xml:space="preserve">-j JB_D01_03_01_01_01 -d facility_id </v>
      </c>
      <c r="T14" s="28" t="s">
        <v>27</v>
      </c>
      <c r="U14" s="25"/>
    </row>
    <row r="15" spans="1:21" s="19" customFormat="1" ht="12" customHeight="1" x14ac:dyDescent="0.15">
      <c r="B15" s="20">
        <f>SUBTOTAL(3,$P$4:P15)</f>
        <v>12</v>
      </c>
      <c r="C15" s="26"/>
      <c r="D15" s="27"/>
      <c r="E15" s="26"/>
      <c r="F15" s="27"/>
      <c r="G15" s="26"/>
      <c r="H15" s="27"/>
      <c r="I15" s="26"/>
      <c r="J15" s="26"/>
      <c r="K15" s="31"/>
      <c r="L15" s="14" t="s">
        <v>18</v>
      </c>
      <c r="M15" s="16" t="s">
        <v>18</v>
      </c>
      <c r="N15" s="4" t="s">
        <v>427</v>
      </c>
      <c r="O15" s="89" t="s">
        <v>623</v>
      </c>
      <c r="P15" s="13" t="str">
        <f t="shared" ref="P15:P20" si="1">N14</f>
        <v>JB_D01_03_01_01_01</v>
      </c>
      <c r="Q15" s="14" t="s">
        <v>712</v>
      </c>
      <c r="R15" s="33" t="s">
        <v>612</v>
      </c>
      <c r="S15" s="54" t="str">
        <f t="shared" ref="S15:S20" si="2">"-j "&amp;N15&amp;" -d facility_id "</f>
        <v xml:space="preserve">-j JB_D01_03_01_01_02 -d facility_id </v>
      </c>
      <c r="T15" s="28" t="s">
        <v>27</v>
      </c>
      <c r="U15" s="25"/>
    </row>
    <row r="16" spans="1:21" s="19" customFormat="1" ht="12" customHeight="1" x14ac:dyDescent="0.15">
      <c r="B16" s="20">
        <f>SUBTOTAL(3,$P$4:P16)</f>
        <v>13</v>
      </c>
      <c r="C16" s="26"/>
      <c r="D16" s="27"/>
      <c r="E16" s="26"/>
      <c r="F16" s="27"/>
      <c r="G16" s="26"/>
      <c r="H16" s="27"/>
      <c r="I16" s="26"/>
      <c r="J16" s="26"/>
      <c r="K16" s="31"/>
      <c r="L16" s="14" t="s">
        <v>18</v>
      </c>
      <c r="M16" s="16" t="s">
        <v>18</v>
      </c>
      <c r="N16" s="4" t="s">
        <v>428</v>
      </c>
      <c r="O16" s="89" t="s">
        <v>624</v>
      </c>
      <c r="P16" s="13" t="str">
        <f t="shared" si="1"/>
        <v>JB_D01_03_01_01_02</v>
      </c>
      <c r="Q16" s="14" t="s">
        <v>712</v>
      </c>
      <c r="R16" s="33" t="s">
        <v>612</v>
      </c>
      <c r="S16" s="54" t="str">
        <f t="shared" si="2"/>
        <v xml:space="preserve">-j JB_D01_03_01_01_03 -d facility_id </v>
      </c>
      <c r="T16" s="28" t="s">
        <v>27</v>
      </c>
      <c r="U16" s="25"/>
    </row>
    <row r="17" spans="2:21" s="19" customFormat="1" ht="12" customHeight="1" x14ac:dyDescent="0.15">
      <c r="B17" s="20">
        <f>SUBTOTAL(3,$P$4:P17)</f>
        <v>14</v>
      </c>
      <c r="C17" s="26"/>
      <c r="D17" s="27"/>
      <c r="E17" s="26"/>
      <c r="F17" s="27"/>
      <c r="G17" s="26"/>
      <c r="H17" s="27"/>
      <c r="I17" s="26"/>
      <c r="J17" s="26"/>
      <c r="K17" s="31"/>
      <c r="L17" s="14" t="s">
        <v>18</v>
      </c>
      <c r="M17" s="16" t="s">
        <v>18</v>
      </c>
      <c r="N17" s="4" t="s">
        <v>409</v>
      </c>
      <c r="O17" s="89" t="s">
        <v>625</v>
      </c>
      <c r="P17" s="13" t="str">
        <f t="shared" si="1"/>
        <v>JB_D01_03_01_01_03</v>
      </c>
      <c r="Q17" s="14" t="s">
        <v>712</v>
      </c>
      <c r="R17" s="33" t="s">
        <v>612</v>
      </c>
      <c r="S17" s="54" t="str">
        <f t="shared" si="2"/>
        <v xml:space="preserve">-j JB_D01_03_01_01_04 -d facility_id </v>
      </c>
      <c r="T17" s="28" t="s">
        <v>27</v>
      </c>
      <c r="U17" s="25"/>
    </row>
    <row r="18" spans="2:21" s="19" customFormat="1" x14ac:dyDescent="0.15">
      <c r="B18" s="20">
        <f>SUBTOTAL(3,$P$4:P18)</f>
        <v>15</v>
      </c>
      <c r="C18" s="26"/>
      <c r="D18" s="27"/>
      <c r="E18" s="26"/>
      <c r="F18" s="27"/>
      <c r="G18" s="26"/>
      <c r="H18" s="27"/>
      <c r="I18" s="26"/>
      <c r="J18" s="26"/>
      <c r="K18" s="31"/>
      <c r="L18" s="14" t="s">
        <v>18</v>
      </c>
      <c r="M18" s="16" t="s">
        <v>18</v>
      </c>
      <c r="N18" s="4" t="s">
        <v>429</v>
      </c>
      <c r="O18" s="89" t="s">
        <v>626</v>
      </c>
      <c r="P18" s="13" t="str">
        <f t="shared" si="1"/>
        <v>JB_D01_03_01_01_04</v>
      </c>
      <c r="Q18" s="14" t="s">
        <v>712</v>
      </c>
      <c r="R18" s="33" t="s">
        <v>612</v>
      </c>
      <c r="S18" s="54" t="str">
        <f t="shared" si="2"/>
        <v xml:space="preserve">-j JB_D01_03_01_01_05 -d facility_id </v>
      </c>
      <c r="T18" s="28" t="s">
        <v>27</v>
      </c>
      <c r="U18" s="25"/>
    </row>
    <row r="19" spans="2:21" s="19" customFormat="1" ht="12" customHeight="1" x14ac:dyDescent="0.15">
      <c r="B19" s="20">
        <f>SUBTOTAL(3,$P$4:P19)</f>
        <v>16</v>
      </c>
      <c r="C19" s="26"/>
      <c r="D19" s="27"/>
      <c r="E19" s="26"/>
      <c r="F19" s="27"/>
      <c r="G19" s="26"/>
      <c r="H19" s="27"/>
      <c r="I19" s="26"/>
      <c r="J19" s="26"/>
      <c r="K19" s="31"/>
      <c r="L19" s="14" t="s">
        <v>18</v>
      </c>
      <c r="M19" s="16" t="s">
        <v>18</v>
      </c>
      <c r="N19" s="4" t="s">
        <v>502</v>
      </c>
      <c r="O19" s="89" t="s">
        <v>504</v>
      </c>
      <c r="P19" s="13" t="str">
        <f t="shared" si="1"/>
        <v>JB_D01_03_01_01_05</v>
      </c>
      <c r="Q19" s="14" t="s">
        <v>712</v>
      </c>
      <c r="R19" s="33" t="s">
        <v>612</v>
      </c>
      <c r="S19" s="54" t="str">
        <f t="shared" si="2"/>
        <v xml:space="preserve">-j JB_D01_03_01_01_07 -d facility_id </v>
      </c>
      <c r="T19" s="28" t="s">
        <v>27</v>
      </c>
      <c r="U19" s="25"/>
    </row>
    <row r="20" spans="2:21" s="19" customFormat="1" x14ac:dyDescent="0.15">
      <c r="B20" s="20">
        <f>SUBTOTAL(3,$P$4:P20)</f>
        <v>17</v>
      </c>
      <c r="C20" s="26"/>
      <c r="D20" s="27"/>
      <c r="E20" s="26"/>
      <c r="F20" s="27"/>
      <c r="G20" s="26"/>
      <c r="H20" s="27"/>
      <c r="I20" s="26"/>
      <c r="J20" s="26"/>
      <c r="K20" s="31"/>
      <c r="L20" s="14" t="s">
        <v>18</v>
      </c>
      <c r="M20" s="16" t="s">
        <v>18</v>
      </c>
      <c r="N20" s="4" t="s">
        <v>503</v>
      </c>
      <c r="O20" s="89" t="s">
        <v>627</v>
      </c>
      <c r="P20" s="13" t="str">
        <f t="shared" si="1"/>
        <v>JB_D01_03_01_01_07</v>
      </c>
      <c r="Q20" s="14" t="s">
        <v>712</v>
      </c>
      <c r="R20" s="33" t="s">
        <v>612</v>
      </c>
      <c r="S20" s="54" t="str">
        <f t="shared" si="2"/>
        <v xml:space="preserve">-j JB_D01_03_01_01_08 -d facility_id </v>
      </c>
      <c r="T20" s="28" t="s">
        <v>27</v>
      </c>
      <c r="U20" s="25"/>
    </row>
    <row r="21" spans="2:21" s="19" customFormat="1" x14ac:dyDescent="0.15">
      <c r="B21" s="20">
        <f>SUBTOTAL(3,$P$4:P21)</f>
        <v>18</v>
      </c>
      <c r="C21" s="26"/>
      <c r="D21" s="27"/>
      <c r="E21" s="26"/>
      <c r="F21" s="27"/>
      <c r="G21" s="26"/>
      <c r="H21" s="27"/>
      <c r="I21" s="15" t="s">
        <v>395</v>
      </c>
      <c r="J21" s="89" t="s">
        <v>619</v>
      </c>
      <c r="K21" s="30" t="s">
        <v>16</v>
      </c>
      <c r="L21" s="14" t="s">
        <v>18</v>
      </c>
      <c r="M21" s="16" t="s">
        <v>18</v>
      </c>
      <c r="N21" s="4" t="s">
        <v>3</v>
      </c>
      <c r="O21" s="4" t="s">
        <v>3</v>
      </c>
      <c r="P21" s="13" t="str">
        <f>I13</f>
        <v>JN_D01_03_01_01</v>
      </c>
      <c r="Q21" s="14" t="s">
        <v>25</v>
      </c>
      <c r="R21" s="33" t="s">
        <v>25</v>
      </c>
      <c r="S21" s="54" t="s">
        <v>25</v>
      </c>
      <c r="T21" s="28" t="s">
        <v>3</v>
      </c>
      <c r="U21" s="25"/>
    </row>
    <row r="22" spans="2:21" s="19" customFormat="1" x14ac:dyDescent="0.15">
      <c r="B22" s="20">
        <f>SUBTOTAL(3,$P$4:P22)</f>
        <v>19</v>
      </c>
      <c r="C22" s="26"/>
      <c r="D22" s="27"/>
      <c r="E22" s="26"/>
      <c r="F22" s="27"/>
      <c r="G22" s="26"/>
      <c r="H22" s="27"/>
      <c r="I22" s="26"/>
      <c r="J22" s="26"/>
      <c r="K22" s="31"/>
      <c r="L22" s="14" t="s">
        <v>18</v>
      </c>
      <c r="M22" s="16" t="s">
        <v>18</v>
      </c>
      <c r="N22" s="4" t="s">
        <v>410</v>
      </c>
      <c r="O22" s="89" t="s">
        <v>628</v>
      </c>
      <c r="P22" s="13" t="s">
        <v>3</v>
      </c>
      <c r="Q22" s="14" t="s">
        <v>712</v>
      </c>
      <c r="R22" s="33" t="s">
        <v>612</v>
      </c>
      <c r="S22" s="54" t="str">
        <f>"-j "&amp;N22&amp;" -d facility_id "</f>
        <v xml:space="preserve">-j JB_D01_03_01_02_01 -d facility_id </v>
      </c>
      <c r="T22" s="28" t="s">
        <v>27</v>
      </c>
      <c r="U22" s="25"/>
    </row>
    <row r="23" spans="2:21" s="19" customFormat="1" x14ac:dyDescent="0.15">
      <c r="B23" s="20">
        <f>SUBTOTAL(3,$P$4:P23)</f>
        <v>20</v>
      </c>
      <c r="C23" s="26"/>
      <c r="D23" s="27"/>
      <c r="E23" s="26"/>
      <c r="F23" s="27"/>
      <c r="G23" s="26"/>
      <c r="H23" s="27"/>
      <c r="I23" s="26"/>
      <c r="J23" s="26"/>
      <c r="K23" s="31"/>
      <c r="L23" s="14" t="s">
        <v>18</v>
      </c>
      <c r="M23" s="16" t="s">
        <v>18</v>
      </c>
      <c r="N23" s="4" t="s">
        <v>430</v>
      </c>
      <c r="O23" s="89" t="s">
        <v>629</v>
      </c>
      <c r="P23" s="13" t="str">
        <f t="shared" ref="P23:P29" si="3">N22</f>
        <v>JB_D01_03_01_02_01</v>
      </c>
      <c r="Q23" s="14" t="s">
        <v>712</v>
      </c>
      <c r="R23" s="33" t="s">
        <v>612</v>
      </c>
      <c r="S23" s="54" t="str">
        <f t="shared" ref="S23:S62" si="4">"-j "&amp;N23&amp;" -d facility_id "</f>
        <v xml:space="preserve">-j JB_D01_03_01_02_02 -d facility_id </v>
      </c>
      <c r="T23" s="28" t="s">
        <v>27</v>
      </c>
      <c r="U23" s="25"/>
    </row>
    <row r="24" spans="2:21" s="19" customFormat="1" ht="12" customHeight="1" x14ac:dyDescent="0.15">
      <c r="B24" s="20">
        <f>SUBTOTAL(3,$P$4:P24)</f>
        <v>21</v>
      </c>
      <c r="C24" s="26"/>
      <c r="D24" s="27"/>
      <c r="E24" s="26"/>
      <c r="F24" s="27"/>
      <c r="G24" s="26"/>
      <c r="H24" s="27"/>
      <c r="I24" s="26"/>
      <c r="J24" s="26"/>
      <c r="K24" s="31"/>
      <c r="L24" s="14" t="s">
        <v>18</v>
      </c>
      <c r="M24" s="16" t="s">
        <v>18</v>
      </c>
      <c r="N24" s="4" t="s">
        <v>431</v>
      </c>
      <c r="O24" s="89" t="s">
        <v>630</v>
      </c>
      <c r="P24" s="13" t="str">
        <f t="shared" si="3"/>
        <v>JB_D01_03_01_02_02</v>
      </c>
      <c r="Q24" s="14" t="s">
        <v>712</v>
      </c>
      <c r="R24" s="33" t="s">
        <v>612</v>
      </c>
      <c r="S24" s="54" t="str">
        <f t="shared" si="4"/>
        <v xml:space="preserve">-j JB_D01_03_01_02_06 -d facility_id </v>
      </c>
      <c r="T24" s="28" t="s">
        <v>27</v>
      </c>
      <c r="U24" s="25"/>
    </row>
    <row r="25" spans="2:21" s="19" customFormat="1" ht="12" customHeight="1" x14ac:dyDescent="0.15">
      <c r="B25" s="20">
        <f>SUBTOTAL(3,$P$4:P25)</f>
        <v>22</v>
      </c>
      <c r="C25" s="26"/>
      <c r="D25" s="27"/>
      <c r="E25" s="26"/>
      <c r="F25" s="27"/>
      <c r="G25" s="26"/>
      <c r="H25" s="27"/>
      <c r="I25" s="26"/>
      <c r="J25" s="26"/>
      <c r="K25" s="31"/>
      <c r="L25" s="14" t="s">
        <v>18</v>
      </c>
      <c r="M25" s="16" t="s">
        <v>18</v>
      </c>
      <c r="N25" s="4" t="s">
        <v>432</v>
      </c>
      <c r="O25" s="89" t="s">
        <v>631</v>
      </c>
      <c r="P25" s="13" t="str">
        <f t="shared" si="3"/>
        <v>JB_D01_03_01_02_06</v>
      </c>
      <c r="Q25" s="14" t="s">
        <v>712</v>
      </c>
      <c r="R25" s="33" t="s">
        <v>612</v>
      </c>
      <c r="S25" s="54" t="str">
        <f t="shared" si="4"/>
        <v xml:space="preserve">-j JB_D01_03_01_02_07 -d facility_id </v>
      </c>
      <c r="T25" s="28" t="s">
        <v>27</v>
      </c>
      <c r="U25" s="25"/>
    </row>
    <row r="26" spans="2:21" s="19" customFormat="1" ht="12" customHeight="1" x14ac:dyDescent="0.15">
      <c r="B26" s="20">
        <f>SUBTOTAL(3,$P$4:P26)</f>
        <v>23</v>
      </c>
      <c r="C26" s="26"/>
      <c r="D26" s="27"/>
      <c r="E26" s="26"/>
      <c r="F26" s="27"/>
      <c r="G26" s="26"/>
      <c r="H26" s="27"/>
      <c r="I26" s="26"/>
      <c r="J26" s="26"/>
      <c r="K26" s="31"/>
      <c r="L26" s="14" t="s">
        <v>18</v>
      </c>
      <c r="M26" s="16" t="s">
        <v>18</v>
      </c>
      <c r="N26" s="4" t="s">
        <v>497</v>
      </c>
      <c r="O26" s="89" t="s">
        <v>632</v>
      </c>
      <c r="P26" s="13" t="str">
        <f t="shared" si="3"/>
        <v>JB_D01_03_01_02_07</v>
      </c>
      <c r="Q26" s="14" t="s">
        <v>712</v>
      </c>
      <c r="R26" s="33" t="s">
        <v>612</v>
      </c>
      <c r="S26" s="54" t="str">
        <f t="shared" si="4"/>
        <v xml:space="preserve">-j JB_D01_03_01_02_08 -d facility_id </v>
      </c>
      <c r="T26" s="28" t="s">
        <v>27</v>
      </c>
      <c r="U26" s="25"/>
    </row>
    <row r="27" spans="2:21" s="19" customFormat="1" ht="12" customHeight="1" x14ac:dyDescent="0.15">
      <c r="B27" s="20">
        <f>SUBTOTAL(3,$P$4:P27)</f>
        <v>24</v>
      </c>
      <c r="C27" s="26"/>
      <c r="D27" s="27"/>
      <c r="E27" s="26"/>
      <c r="F27" s="27"/>
      <c r="G27" s="26"/>
      <c r="H27" s="27"/>
      <c r="I27" s="26"/>
      <c r="J27" s="26"/>
      <c r="K27" s="31"/>
      <c r="L27" s="14" t="s">
        <v>18</v>
      </c>
      <c r="M27" s="16" t="s">
        <v>18</v>
      </c>
      <c r="N27" s="4" t="s">
        <v>433</v>
      </c>
      <c r="O27" s="89" t="s">
        <v>633</v>
      </c>
      <c r="P27" s="13" t="str">
        <f t="shared" si="3"/>
        <v>JB_D01_03_01_02_08</v>
      </c>
      <c r="Q27" s="14" t="s">
        <v>712</v>
      </c>
      <c r="R27" s="33" t="s">
        <v>612</v>
      </c>
      <c r="S27" s="54" t="str">
        <f t="shared" si="4"/>
        <v xml:space="preserve">-j JB_D01_03_01_02_09 -d facility_id </v>
      </c>
      <c r="T27" s="28" t="s">
        <v>27</v>
      </c>
      <c r="U27" s="25"/>
    </row>
    <row r="28" spans="2:21" s="19" customFormat="1" ht="12" customHeight="1" x14ac:dyDescent="0.15">
      <c r="B28" s="20">
        <f>SUBTOTAL(3,$P$4:P28)</f>
        <v>25</v>
      </c>
      <c r="C28" s="26"/>
      <c r="D28" s="27"/>
      <c r="E28" s="26"/>
      <c r="F28" s="27"/>
      <c r="G28" s="26"/>
      <c r="H28" s="27"/>
      <c r="I28" s="26"/>
      <c r="J28" s="26"/>
      <c r="K28" s="31"/>
      <c r="L28" s="14" t="s">
        <v>18</v>
      </c>
      <c r="M28" s="16" t="s">
        <v>18</v>
      </c>
      <c r="N28" s="4" t="s">
        <v>498</v>
      </c>
      <c r="O28" s="89" t="s">
        <v>632</v>
      </c>
      <c r="P28" s="13" t="str">
        <f t="shared" si="3"/>
        <v>JB_D01_03_01_02_09</v>
      </c>
      <c r="Q28" s="14" t="s">
        <v>712</v>
      </c>
      <c r="R28" s="33" t="s">
        <v>612</v>
      </c>
      <c r="S28" s="54" t="str">
        <f t="shared" si="4"/>
        <v xml:space="preserve">-j JB_D01_03_01_02_10 -d facility_id </v>
      </c>
      <c r="T28" s="28" t="s">
        <v>27</v>
      </c>
      <c r="U28" s="25"/>
    </row>
    <row r="29" spans="2:21" s="19" customFormat="1" x14ac:dyDescent="0.15">
      <c r="B29" s="20">
        <f>SUBTOTAL(3,$P$4:P29)</f>
        <v>26</v>
      </c>
      <c r="C29" s="26"/>
      <c r="D29" s="27"/>
      <c r="E29" s="26"/>
      <c r="F29" s="27"/>
      <c r="G29" s="26"/>
      <c r="H29" s="27"/>
      <c r="I29" s="26"/>
      <c r="J29" s="26"/>
      <c r="K29" s="31"/>
      <c r="L29" s="14" t="s">
        <v>18</v>
      </c>
      <c r="M29" s="16" t="s">
        <v>18</v>
      </c>
      <c r="N29" s="4" t="s">
        <v>434</v>
      </c>
      <c r="O29" s="89" t="s">
        <v>634</v>
      </c>
      <c r="P29" s="13" t="str">
        <f t="shared" si="3"/>
        <v>JB_D01_03_01_02_10</v>
      </c>
      <c r="Q29" s="14" t="s">
        <v>712</v>
      </c>
      <c r="R29" s="33" t="s">
        <v>612</v>
      </c>
      <c r="S29" s="54" t="str">
        <f t="shared" si="4"/>
        <v xml:space="preserve">-j JB_D01_03_01_02_16 -d facility_id </v>
      </c>
      <c r="T29" s="28" t="s">
        <v>27</v>
      </c>
      <c r="U29" s="25"/>
    </row>
    <row r="30" spans="2:21" s="19" customFormat="1" x14ac:dyDescent="0.15">
      <c r="B30" s="20">
        <f>SUBTOTAL(3,$P$4:P30)</f>
        <v>27</v>
      </c>
      <c r="C30" s="26"/>
      <c r="D30" s="27"/>
      <c r="E30" s="26"/>
      <c r="F30" s="27"/>
      <c r="G30" s="26"/>
      <c r="H30" s="27"/>
      <c r="I30" s="15" t="s">
        <v>396</v>
      </c>
      <c r="J30" s="89" t="s">
        <v>620</v>
      </c>
      <c r="K30" s="30" t="s">
        <v>16</v>
      </c>
      <c r="L30" s="14" t="s">
        <v>18</v>
      </c>
      <c r="M30" s="16" t="s">
        <v>18</v>
      </c>
      <c r="N30" s="4" t="s">
        <v>3</v>
      </c>
      <c r="O30" s="4" t="s">
        <v>3</v>
      </c>
      <c r="P30" s="13" t="str">
        <f>I21</f>
        <v>JN_D01_03_01_02</v>
      </c>
      <c r="Q30" s="14" t="s">
        <v>25</v>
      </c>
      <c r="R30" s="33" t="s">
        <v>25</v>
      </c>
      <c r="S30" s="54" t="s">
        <v>25</v>
      </c>
      <c r="T30" s="28" t="s">
        <v>3</v>
      </c>
      <c r="U30" s="25"/>
    </row>
    <row r="31" spans="2:21" s="19" customFormat="1" x14ac:dyDescent="0.15">
      <c r="B31" s="20">
        <f>SUBTOTAL(3,$P$4:P31)</f>
        <v>28</v>
      </c>
      <c r="C31" s="26"/>
      <c r="D31" s="27"/>
      <c r="E31" s="26"/>
      <c r="F31" s="27"/>
      <c r="G31" s="26"/>
      <c r="H31" s="27"/>
      <c r="I31" s="26"/>
      <c r="J31" s="26"/>
      <c r="K31" s="31"/>
      <c r="L31" s="14" t="s">
        <v>18</v>
      </c>
      <c r="M31" s="16" t="s">
        <v>18</v>
      </c>
      <c r="N31" s="4" t="s">
        <v>411</v>
      </c>
      <c r="O31" s="89" t="s">
        <v>635</v>
      </c>
      <c r="P31" s="13" t="s">
        <v>3</v>
      </c>
      <c r="Q31" s="14" t="s">
        <v>712</v>
      </c>
      <c r="R31" s="33" t="s">
        <v>612</v>
      </c>
      <c r="S31" s="54" t="str">
        <f t="shared" si="4"/>
        <v xml:space="preserve">-j JB_D01_03_01_03_01 -d facility_id </v>
      </c>
      <c r="T31" s="28" t="s">
        <v>27</v>
      </c>
      <c r="U31" s="25"/>
    </row>
    <row r="32" spans="2:21" s="19" customFormat="1" x14ac:dyDescent="0.15">
      <c r="B32" s="20">
        <f>SUBTOTAL(3,$P$4:P32)</f>
        <v>29</v>
      </c>
      <c r="C32" s="26"/>
      <c r="D32" s="27"/>
      <c r="E32" s="26"/>
      <c r="F32" s="27"/>
      <c r="G32" s="26"/>
      <c r="H32" s="27"/>
      <c r="I32" s="26"/>
      <c r="J32" s="26"/>
      <c r="K32" s="31"/>
      <c r="L32" s="14" t="s">
        <v>18</v>
      </c>
      <c r="M32" s="16" t="s">
        <v>18</v>
      </c>
      <c r="N32" s="4" t="s">
        <v>435</v>
      </c>
      <c r="O32" s="89" t="s">
        <v>636</v>
      </c>
      <c r="P32" s="13" t="str">
        <f t="shared" ref="P32:P40" si="5">N31</f>
        <v>JB_D01_03_01_03_01</v>
      </c>
      <c r="Q32" s="14" t="s">
        <v>712</v>
      </c>
      <c r="R32" s="33" t="s">
        <v>612</v>
      </c>
      <c r="S32" s="54" t="str">
        <f t="shared" si="4"/>
        <v xml:space="preserve">-j JB_D01_03_01_03_02 -d facility_id </v>
      </c>
      <c r="T32" s="28" t="s">
        <v>27</v>
      </c>
      <c r="U32" s="25"/>
    </row>
    <row r="33" spans="2:21" s="19" customFormat="1" ht="12" customHeight="1" x14ac:dyDescent="0.15">
      <c r="B33" s="20">
        <f>SUBTOTAL(3,$P$4:P33)</f>
        <v>30</v>
      </c>
      <c r="C33" s="26"/>
      <c r="D33" s="27"/>
      <c r="E33" s="26"/>
      <c r="F33" s="27"/>
      <c r="G33" s="26"/>
      <c r="H33" s="27"/>
      <c r="I33" s="26"/>
      <c r="J33" s="26"/>
      <c r="K33" s="31"/>
      <c r="L33" s="14" t="s">
        <v>18</v>
      </c>
      <c r="M33" s="16" t="s">
        <v>18</v>
      </c>
      <c r="N33" s="4" t="s">
        <v>436</v>
      </c>
      <c r="O33" s="89" t="s">
        <v>637</v>
      </c>
      <c r="P33" s="13" t="str">
        <f t="shared" si="5"/>
        <v>JB_D01_03_01_03_02</v>
      </c>
      <c r="Q33" s="14" t="s">
        <v>712</v>
      </c>
      <c r="R33" s="33" t="s">
        <v>612</v>
      </c>
      <c r="S33" s="54" t="str">
        <f t="shared" si="4"/>
        <v xml:space="preserve">-j JB_D01_03_01_03_08 -d facility_id </v>
      </c>
      <c r="T33" s="28" t="s">
        <v>27</v>
      </c>
      <c r="U33" s="25"/>
    </row>
    <row r="34" spans="2:21" s="19" customFormat="1" ht="12" customHeight="1" x14ac:dyDescent="0.15">
      <c r="B34" s="20">
        <f>SUBTOTAL(3,$P$4:P34)</f>
        <v>31</v>
      </c>
      <c r="C34" s="26"/>
      <c r="D34" s="27"/>
      <c r="E34" s="26"/>
      <c r="F34" s="27"/>
      <c r="G34" s="26"/>
      <c r="H34" s="27"/>
      <c r="I34" s="26"/>
      <c r="J34" s="26"/>
      <c r="K34" s="31"/>
      <c r="L34" s="14" t="s">
        <v>18</v>
      </c>
      <c r="M34" s="16" t="s">
        <v>18</v>
      </c>
      <c r="N34" s="4" t="s">
        <v>437</v>
      </c>
      <c r="O34" s="89" t="s">
        <v>638</v>
      </c>
      <c r="P34" s="13" t="str">
        <f t="shared" si="5"/>
        <v>JB_D01_03_01_03_08</v>
      </c>
      <c r="Q34" s="14" t="s">
        <v>712</v>
      </c>
      <c r="R34" s="33" t="s">
        <v>612</v>
      </c>
      <c r="S34" s="54" t="str">
        <f t="shared" si="4"/>
        <v xml:space="preserve">-j JB_D01_03_01_03_09 -d facility_id </v>
      </c>
      <c r="T34" s="28" t="s">
        <v>27</v>
      </c>
      <c r="U34" s="25"/>
    </row>
    <row r="35" spans="2:21" s="19" customFormat="1" ht="12" customHeight="1" x14ac:dyDescent="0.15">
      <c r="B35" s="20">
        <f>SUBTOTAL(3,$P$4:P35)</f>
        <v>32</v>
      </c>
      <c r="C35" s="26"/>
      <c r="D35" s="27"/>
      <c r="E35" s="26"/>
      <c r="F35" s="27"/>
      <c r="G35" s="26"/>
      <c r="H35" s="27"/>
      <c r="I35" s="26"/>
      <c r="J35" s="26"/>
      <c r="K35" s="31"/>
      <c r="L35" s="14" t="s">
        <v>18</v>
      </c>
      <c r="M35" s="16" t="s">
        <v>18</v>
      </c>
      <c r="N35" s="4" t="s">
        <v>438</v>
      </c>
      <c r="O35" s="89" t="s">
        <v>639</v>
      </c>
      <c r="P35" s="13" t="str">
        <f t="shared" si="5"/>
        <v>JB_D01_03_01_03_09</v>
      </c>
      <c r="Q35" s="14" t="s">
        <v>712</v>
      </c>
      <c r="R35" s="33" t="s">
        <v>612</v>
      </c>
      <c r="S35" s="54" t="str">
        <f t="shared" si="4"/>
        <v xml:space="preserve">-j JB_D01_03_01_03_10 -d facility_id </v>
      </c>
      <c r="T35" s="28" t="s">
        <v>27</v>
      </c>
      <c r="U35" s="25"/>
    </row>
    <row r="36" spans="2:21" s="19" customFormat="1" ht="12" customHeight="1" x14ac:dyDescent="0.15">
      <c r="B36" s="20">
        <f>SUBTOTAL(3,$P$4:P36)</f>
        <v>33</v>
      </c>
      <c r="C36" s="26"/>
      <c r="D36" s="27"/>
      <c r="E36" s="26"/>
      <c r="F36" s="27"/>
      <c r="G36" s="26"/>
      <c r="H36" s="27"/>
      <c r="I36" s="26"/>
      <c r="J36" s="26"/>
      <c r="K36" s="31"/>
      <c r="L36" s="14" t="s">
        <v>18</v>
      </c>
      <c r="M36" s="16" t="s">
        <v>18</v>
      </c>
      <c r="N36" s="4" t="s">
        <v>439</v>
      </c>
      <c r="O36" s="89" t="s">
        <v>640</v>
      </c>
      <c r="P36" s="13" t="str">
        <f t="shared" si="5"/>
        <v>JB_D01_03_01_03_10</v>
      </c>
      <c r="Q36" s="14" t="s">
        <v>712</v>
      </c>
      <c r="R36" s="33" t="s">
        <v>612</v>
      </c>
      <c r="S36" s="54" t="str">
        <f t="shared" si="4"/>
        <v xml:space="preserve">-j JB_D01_03_01_03_16 -d facility_id </v>
      </c>
      <c r="T36" s="28" t="s">
        <v>27</v>
      </c>
      <c r="U36" s="25"/>
    </row>
    <row r="37" spans="2:21" s="19" customFormat="1" ht="12" customHeight="1" x14ac:dyDescent="0.15">
      <c r="B37" s="20">
        <f>SUBTOTAL(3,$P$4:P37)</f>
        <v>34</v>
      </c>
      <c r="C37" s="26"/>
      <c r="D37" s="27"/>
      <c r="E37" s="26"/>
      <c r="F37" s="27"/>
      <c r="G37" s="26"/>
      <c r="H37" s="27"/>
      <c r="I37" s="26"/>
      <c r="J37" s="26"/>
      <c r="K37" s="31"/>
      <c r="L37" s="14" t="s">
        <v>18</v>
      </c>
      <c r="M37" s="16" t="s">
        <v>18</v>
      </c>
      <c r="N37" s="4" t="s">
        <v>499</v>
      </c>
      <c r="O37" s="89" t="s">
        <v>641</v>
      </c>
      <c r="P37" s="13" t="str">
        <f t="shared" si="5"/>
        <v>JB_D01_03_01_03_16</v>
      </c>
      <c r="Q37" s="14" t="s">
        <v>712</v>
      </c>
      <c r="R37" s="33" t="s">
        <v>612</v>
      </c>
      <c r="S37" s="54" t="str">
        <f t="shared" si="4"/>
        <v xml:space="preserve">-j JB_D01_03_01_03_17 -d facility_id </v>
      </c>
      <c r="T37" s="28" t="s">
        <v>27</v>
      </c>
      <c r="U37" s="25"/>
    </row>
    <row r="38" spans="2:21" s="19" customFormat="1" ht="12" customHeight="1" x14ac:dyDescent="0.15">
      <c r="B38" s="20">
        <f>SUBTOTAL(3,$P$4:P38)</f>
        <v>35</v>
      </c>
      <c r="C38" s="26"/>
      <c r="D38" s="27"/>
      <c r="E38" s="26"/>
      <c r="F38" s="27"/>
      <c r="G38" s="26"/>
      <c r="H38" s="27"/>
      <c r="I38" s="26"/>
      <c r="J38" s="26"/>
      <c r="K38" s="31"/>
      <c r="L38" s="14" t="s">
        <v>18</v>
      </c>
      <c r="M38" s="16" t="s">
        <v>18</v>
      </c>
      <c r="N38" s="4" t="s">
        <v>440</v>
      </c>
      <c r="O38" s="89" t="s">
        <v>642</v>
      </c>
      <c r="P38" s="13" t="str">
        <f t="shared" si="5"/>
        <v>JB_D01_03_01_03_17</v>
      </c>
      <c r="Q38" s="14" t="s">
        <v>712</v>
      </c>
      <c r="R38" s="33" t="s">
        <v>612</v>
      </c>
      <c r="S38" s="54" t="str">
        <f t="shared" si="4"/>
        <v xml:space="preserve">-j JB_D01_03_01_03_18 -d facility_id </v>
      </c>
      <c r="T38" s="28" t="s">
        <v>27</v>
      </c>
      <c r="U38" s="25"/>
    </row>
    <row r="39" spans="2:21" s="19" customFormat="1" ht="12" customHeight="1" x14ac:dyDescent="0.15">
      <c r="B39" s="20">
        <f>SUBTOTAL(3,$P$4:P39)</f>
        <v>36</v>
      </c>
      <c r="C39" s="26"/>
      <c r="D39" s="27"/>
      <c r="E39" s="26"/>
      <c r="F39" s="27"/>
      <c r="G39" s="26"/>
      <c r="H39" s="27"/>
      <c r="I39" s="26"/>
      <c r="J39" s="26"/>
      <c r="K39" s="31"/>
      <c r="L39" s="14" t="s">
        <v>18</v>
      </c>
      <c r="M39" s="16" t="s">
        <v>18</v>
      </c>
      <c r="N39" s="4" t="s">
        <v>500</v>
      </c>
      <c r="O39" s="89" t="s">
        <v>643</v>
      </c>
      <c r="P39" s="13" t="str">
        <f t="shared" si="5"/>
        <v>JB_D01_03_01_03_18</v>
      </c>
      <c r="Q39" s="14" t="s">
        <v>712</v>
      </c>
      <c r="R39" s="33" t="s">
        <v>612</v>
      </c>
      <c r="S39" s="54" t="str">
        <f t="shared" si="4"/>
        <v xml:space="preserve">-j JB_D01_03_01_03_19 -d facility_id </v>
      </c>
      <c r="T39" s="28" t="s">
        <v>27</v>
      </c>
      <c r="U39" s="25"/>
    </row>
    <row r="40" spans="2:21" s="19" customFormat="1" x14ac:dyDescent="0.15">
      <c r="B40" s="20">
        <f>SUBTOTAL(3,$P$4:P40)</f>
        <v>37</v>
      </c>
      <c r="C40" s="26"/>
      <c r="D40" s="27"/>
      <c r="E40" s="26"/>
      <c r="F40" s="27"/>
      <c r="G40" s="26"/>
      <c r="H40" s="27"/>
      <c r="I40" s="26"/>
      <c r="J40" s="26"/>
      <c r="K40" s="31"/>
      <c r="L40" s="14" t="s">
        <v>18</v>
      </c>
      <c r="M40" s="16" t="s">
        <v>18</v>
      </c>
      <c r="N40" s="4" t="s">
        <v>441</v>
      </c>
      <c r="O40" s="89" t="s">
        <v>644</v>
      </c>
      <c r="P40" s="13" t="str">
        <f t="shared" si="5"/>
        <v>JB_D01_03_01_03_19</v>
      </c>
      <c r="Q40" s="14" t="s">
        <v>712</v>
      </c>
      <c r="R40" s="33" t="s">
        <v>612</v>
      </c>
      <c r="S40" s="54" t="str">
        <f t="shared" si="4"/>
        <v xml:space="preserve">-j JB_D01_03_01_03_24 -d facility_id </v>
      </c>
      <c r="T40" s="28" t="s">
        <v>27</v>
      </c>
      <c r="U40" s="25"/>
    </row>
    <row r="41" spans="2:21" s="19" customFormat="1" x14ac:dyDescent="0.15">
      <c r="B41" s="20">
        <f>SUBTOTAL(3,$P$4:P41)</f>
        <v>38</v>
      </c>
      <c r="C41" s="26"/>
      <c r="D41" s="27"/>
      <c r="E41" s="26"/>
      <c r="F41" s="27"/>
      <c r="G41" s="26"/>
      <c r="H41" s="27"/>
      <c r="I41" s="15" t="s">
        <v>397</v>
      </c>
      <c r="J41" s="89" t="s">
        <v>621</v>
      </c>
      <c r="K41" s="30" t="s">
        <v>16</v>
      </c>
      <c r="L41" s="14" t="s">
        <v>18</v>
      </c>
      <c r="M41" s="16" t="s">
        <v>18</v>
      </c>
      <c r="N41" s="4" t="s">
        <v>3</v>
      </c>
      <c r="O41" s="4" t="s">
        <v>3</v>
      </c>
      <c r="P41" s="13" t="str">
        <f>I30</f>
        <v>JN_D01_03_01_03</v>
      </c>
      <c r="Q41" s="14" t="s">
        <v>25</v>
      </c>
      <c r="R41" s="33" t="s">
        <v>25</v>
      </c>
      <c r="S41" s="54" t="s">
        <v>3</v>
      </c>
      <c r="T41" s="28" t="s">
        <v>3</v>
      </c>
      <c r="U41" s="25"/>
    </row>
    <row r="42" spans="2:21" s="19" customFormat="1" x14ac:dyDescent="0.15">
      <c r="B42" s="20">
        <f>SUBTOTAL(3,$P$4:P42)</f>
        <v>39</v>
      </c>
      <c r="C42" s="26"/>
      <c r="D42" s="27"/>
      <c r="E42" s="26"/>
      <c r="F42" s="27"/>
      <c r="G42" s="26"/>
      <c r="H42" s="27"/>
      <c r="I42" s="26"/>
      <c r="J42" s="26"/>
      <c r="K42" s="31"/>
      <c r="L42" s="14" t="s">
        <v>18</v>
      </c>
      <c r="M42" s="16" t="s">
        <v>18</v>
      </c>
      <c r="N42" s="4" t="s">
        <v>442</v>
      </c>
      <c r="O42" s="89" t="s">
        <v>645</v>
      </c>
      <c r="P42" s="13" t="s">
        <v>3</v>
      </c>
      <c r="Q42" s="14" t="s">
        <v>712</v>
      </c>
      <c r="R42" s="33" t="s">
        <v>612</v>
      </c>
      <c r="S42" s="54" t="str">
        <f t="shared" si="4"/>
        <v xml:space="preserve">-j JB_D01_03_01_04_01 -d facility_id </v>
      </c>
      <c r="T42" s="28" t="s">
        <v>27</v>
      </c>
      <c r="U42" s="25"/>
    </row>
    <row r="43" spans="2:21" s="19" customFormat="1" ht="12" customHeight="1" x14ac:dyDescent="0.15">
      <c r="B43" s="20">
        <f>SUBTOTAL(3,$P$4:P43)</f>
        <v>40</v>
      </c>
      <c r="C43" s="26"/>
      <c r="D43" s="27"/>
      <c r="E43" s="26"/>
      <c r="F43" s="27"/>
      <c r="G43" s="26"/>
      <c r="H43" s="27"/>
      <c r="I43" s="26"/>
      <c r="J43" s="26"/>
      <c r="K43" s="31"/>
      <c r="L43" s="14" t="s">
        <v>18</v>
      </c>
      <c r="M43" s="16" t="s">
        <v>18</v>
      </c>
      <c r="N43" s="4" t="s">
        <v>443</v>
      </c>
      <c r="O43" s="89" t="s">
        <v>646</v>
      </c>
      <c r="P43" s="13" t="str">
        <f>N42</f>
        <v>JB_D01_03_01_04_01</v>
      </c>
      <c r="Q43" s="14" t="s">
        <v>712</v>
      </c>
      <c r="R43" s="33" t="s">
        <v>612</v>
      </c>
      <c r="S43" s="54" t="str">
        <f t="shared" si="4"/>
        <v xml:space="preserve">-j JB_D01_03_01_04_03 -d facility_id </v>
      </c>
      <c r="T43" s="28" t="s">
        <v>27</v>
      </c>
      <c r="U43" s="25"/>
    </row>
    <row r="44" spans="2:21" s="19" customFormat="1" ht="12" customHeight="1" x14ac:dyDescent="0.15">
      <c r="B44" s="20">
        <f>SUBTOTAL(3,$P$4:P44)</f>
        <v>41</v>
      </c>
      <c r="C44" s="26"/>
      <c r="D44" s="27"/>
      <c r="E44" s="26"/>
      <c r="F44" s="27"/>
      <c r="G44" s="26"/>
      <c r="H44" s="27"/>
      <c r="I44" s="26"/>
      <c r="J44" s="26"/>
      <c r="K44" s="31"/>
      <c r="L44" s="14" t="s">
        <v>18</v>
      </c>
      <c r="M44" s="16" t="s">
        <v>18</v>
      </c>
      <c r="N44" s="4" t="s">
        <v>444</v>
      </c>
      <c r="O44" s="89" t="s">
        <v>647</v>
      </c>
      <c r="P44" s="13" t="str">
        <f t="shared" ref="P44:P62" si="6">N43</f>
        <v>JB_D01_03_01_04_03</v>
      </c>
      <c r="Q44" s="14" t="s">
        <v>712</v>
      </c>
      <c r="R44" s="33" t="s">
        <v>612</v>
      </c>
      <c r="S44" s="54" t="str">
        <f t="shared" si="4"/>
        <v xml:space="preserve">-j JB_D01_03_01_04_04 -d facility_id </v>
      </c>
      <c r="T44" s="28" t="s">
        <v>27</v>
      </c>
      <c r="U44" s="25"/>
    </row>
    <row r="45" spans="2:21" s="19" customFormat="1" ht="12" customHeight="1" x14ac:dyDescent="0.15">
      <c r="B45" s="20">
        <f>SUBTOTAL(3,$P$4:P45)</f>
        <v>42</v>
      </c>
      <c r="C45" s="26"/>
      <c r="D45" s="27"/>
      <c r="E45" s="26"/>
      <c r="F45" s="27"/>
      <c r="G45" s="26"/>
      <c r="H45" s="27"/>
      <c r="I45" s="26"/>
      <c r="J45" s="26"/>
      <c r="K45" s="31"/>
      <c r="L45" s="14" t="s">
        <v>18</v>
      </c>
      <c r="M45" s="16" t="s">
        <v>18</v>
      </c>
      <c r="N45" s="4" t="s">
        <v>445</v>
      </c>
      <c r="O45" s="89" t="s">
        <v>648</v>
      </c>
      <c r="P45" s="13" t="str">
        <f t="shared" ref="P45:P50" si="7">N44</f>
        <v>JB_D01_03_01_04_04</v>
      </c>
      <c r="Q45" s="14" t="s">
        <v>712</v>
      </c>
      <c r="R45" s="33" t="s">
        <v>612</v>
      </c>
      <c r="S45" s="54" t="str">
        <f t="shared" si="4"/>
        <v xml:space="preserve">-j JB_D01_03_01_04_05 -d facility_id </v>
      </c>
      <c r="T45" s="28" t="s">
        <v>27</v>
      </c>
      <c r="U45" s="25"/>
    </row>
    <row r="46" spans="2:21" s="19" customFormat="1" ht="12" customHeight="1" x14ac:dyDescent="0.15">
      <c r="B46" s="20">
        <f>SUBTOTAL(3,$P$4:P46)</f>
        <v>43</v>
      </c>
      <c r="C46" s="26"/>
      <c r="D46" s="27"/>
      <c r="E46" s="26"/>
      <c r="F46" s="27"/>
      <c r="G46" s="26"/>
      <c r="H46" s="27"/>
      <c r="I46" s="26"/>
      <c r="J46" s="26"/>
      <c r="K46" s="31"/>
      <c r="L46" s="14" t="s">
        <v>18</v>
      </c>
      <c r="M46" s="16" t="s">
        <v>18</v>
      </c>
      <c r="N46" s="4" t="s">
        <v>516</v>
      </c>
      <c r="O46" s="89" t="s">
        <v>649</v>
      </c>
      <c r="P46" s="13" t="str">
        <f t="shared" si="7"/>
        <v>JB_D01_03_01_04_05</v>
      </c>
      <c r="Q46" s="14" t="s">
        <v>712</v>
      </c>
      <c r="R46" s="33" t="s">
        <v>612</v>
      </c>
      <c r="S46" s="54" t="str">
        <f t="shared" si="4"/>
        <v xml:space="preserve">-j JB_D01_03_01_04_06 -d facility_id </v>
      </c>
      <c r="T46" s="28" t="s">
        <v>27</v>
      </c>
      <c r="U46" s="25"/>
    </row>
    <row r="47" spans="2:21" s="19" customFormat="1" ht="12" customHeight="1" x14ac:dyDescent="0.15">
      <c r="B47" s="20">
        <f>SUBTOTAL(3,$P$4:P47)</f>
        <v>44</v>
      </c>
      <c r="C47" s="26"/>
      <c r="D47" s="27"/>
      <c r="E47" s="26"/>
      <c r="F47" s="27"/>
      <c r="G47" s="26"/>
      <c r="H47" s="27"/>
      <c r="I47" s="26"/>
      <c r="J47" s="26"/>
      <c r="K47" s="31"/>
      <c r="L47" s="14" t="s">
        <v>18</v>
      </c>
      <c r="M47" s="16" t="s">
        <v>18</v>
      </c>
      <c r="N47" s="4" t="s">
        <v>517</v>
      </c>
      <c r="O47" s="89" t="s">
        <v>650</v>
      </c>
      <c r="P47" s="13" t="str">
        <f t="shared" si="7"/>
        <v>JB_D01_03_01_04_06</v>
      </c>
      <c r="Q47" s="14" t="s">
        <v>712</v>
      </c>
      <c r="R47" s="33" t="s">
        <v>612</v>
      </c>
      <c r="S47" s="54" t="str">
        <f t="shared" si="4"/>
        <v xml:space="preserve">-j JB_D01_03_01_04_07 -d facility_id </v>
      </c>
      <c r="T47" s="28" t="s">
        <v>27</v>
      </c>
      <c r="U47" s="25"/>
    </row>
    <row r="48" spans="2:21" s="19" customFormat="1" ht="12" customHeight="1" x14ac:dyDescent="0.15">
      <c r="B48" s="20">
        <f>SUBTOTAL(3,$P$4:P48)</f>
        <v>45</v>
      </c>
      <c r="C48" s="26"/>
      <c r="D48" s="27"/>
      <c r="E48" s="26"/>
      <c r="F48" s="27"/>
      <c r="G48" s="26"/>
      <c r="H48" s="27"/>
      <c r="I48" s="26"/>
      <c r="J48" s="26"/>
      <c r="K48" s="31"/>
      <c r="L48" s="14" t="s">
        <v>18</v>
      </c>
      <c r="M48" s="16" t="s">
        <v>18</v>
      </c>
      <c r="N48" s="4" t="s">
        <v>518</v>
      </c>
      <c r="O48" s="89" t="s">
        <v>651</v>
      </c>
      <c r="P48" s="13" t="str">
        <f t="shared" si="7"/>
        <v>JB_D01_03_01_04_07</v>
      </c>
      <c r="Q48" s="14" t="s">
        <v>712</v>
      </c>
      <c r="R48" s="33" t="s">
        <v>612</v>
      </c>
      <c r="S48" s="54" t="str">
        <f t="shared" si="4"/>
        <v xml:space="preserve">-j JB_D01_03_01_04_08 -d facility_id </v>
      </c>
      <c r="T48" s="28" t="s">
        <v>27</v>
      </c>
      <c r="U48" s="25"/>
    </row>
    <row r="49" spans="2:21" s="19" customFormat="1" ht="12" customHeight="1" x14ac:dyDescent="0.15">
      <c r="B49" s="20">
        <f>SUBTOTAL(3,$P$4:P49)</f>
        <v>46</v>
      </c>
      <c r="C49" s="26"/>
      <c r="D49" s="27"/>
      <c r="E49" s="26"/>
      <c r="F49" s="27"/>
      <c r="G49" s="26"/>
      <c r="H49" s="27"/>
      <c r="I49" s="26"/>
      <c r="J49" s="26"/>
      <c r="K49" s="31"/>
      <c r="L49" s="14" t="s">
        <v>18</v>
      </c>
      <c r="M49" s="16" t="s">
        <v>18</v>
      </c>
      <c r="N49" s="4" t="s">
        <v>519</v>
      </c>
      <c r="O49" s="89" t="s">
        <v>652</v>
      </c>
      <c r="P49" s="13" t="str">
        <f t="shared" si="7"/>
        <v>JB_D01_03_01_04_08</v>
      </c>
      <c r="Q49" s="14" t="s">
        <v>712</v>
      </c>
      <c r="R49" s="33" t="s">
        <v>612</v>
      </c>
      <c r="S49" s="54" t="str">
        <f t="shared" si="4"/>
        <v xml:space="preserve">-j JB_D01_03_01_04_15 -d facility_id </v>
      </c>
      <c r="T49" s="28" t="s">
        <v>27</v>
      </c>
      <c r="U49" s="25"/>
    </row>
    <row r="50" spans="2:21" s="19" customFormat="1" ht="12" customHeight="1" x14ac:dyDescent="0.15">
      <c r="B50" s="20">
        <f>SUBTOTAL(3,$P$4:P50)</f>
        <v>47</v>
      </c>
      <c r="C50" s="26"/>
      <c r="D50" s="27"/>
      <c r="E50" s="26"/>
      <c r="F50" s="27"/>
      <c r="G50" s="26"/>
      <c r="H50" s="27"/>
      <c r="I50" s="26"/>
      <c r="J50" s="26"/>
      <c r="K50" s="31"/>
      <c r="L50" s="14" t="s">
        <v>18</v>
      </c>
      <c r="M50" s="16" t="s">
        <v>18</v>
      </c>
      <c r="N50" s="4" t="s">
        <v>520</v>
      </c>
      <c r="O50" s="89" t="s">
        <v>653</v>
      </c>
      <c r="P50" s="13" t="str">
        <f t="shared" si="7"/>
        <v>JB_D01_03_01_04_15</v>
      </c>
      <c r="Q50" s="14" t="s">
        <v>712</v>
      </c>
      <c r="R50" s="33" t="s">
        <v>612</v>
      </c>
      <c r="S50" s="54" t="str">
        <f t="shared" si="4"/>
        <v xml:space="preserve">-j JB_D01_03_01_04_22 -d facility_id </v>
      </c>
      <c r="T50" s="28" t="s">
        <v>27</v>
      </c>
      <c r="U50" s="25"/>
    </row>
    <row r="51" spans="2:21" s="19" customFormat="1" ht="12" customHeight="1" x14ac:dyDescent="0.15">
      <c r="B51" s="20">
        <f>SUBTOTAL(3,$P$4:P51)</f>
        <v>48</v>
      </c>
      <c r="C51" s="26"/>
      <c r="D51" s="27"/>
      <c r="E51" s="26"/>
      <c r="F51" s="27"/>
      <c r="G51" s="26"/>
      <c r="H51" s="27"/>
      <c r="I51" s="26"/>
      <c r="J51" s="26"/>
      <c r="K51" s="31"/>
      <c r="L51" s="14" t="s">
        <v>18</v>
      </c>
      <c r="M51" s="16" t="s">
        <v>18</v>
      </c>
      <c r="N51" s="4" t="s">
        <v>521</v>
      </c>
      <c r="O51" s="89" t="s">
        <v>654</v>
      </c>
      <c r="P51" s="13" t="str">
        <f t="shared" ref="P51" si="8">N50</f>
        <v>JB_D01_03_01_04_22</v>
      </c>
      <c r="Q51" s="14" t="s">
        <v>712</v>
      </c>
      <c r="R51" s="33" t="s">
        <v>612</v>
      </c>
      <c r="S51" s="54" t="str">
        <f t="shared" si="4"/>
        <v xml:space="preserve">-j JB_D01_03_01_04_23 -d facility_id </v>
      </c>
      <c r="T51" s="28" t="s">
        <v>27</v>
      </c>
      <c r="U51" s="25"/>
    </row>
    <row r="52" spans="2:21" s="19" customFormat="1" ht="12" customHeight="1" x14ac:dyDescent="0.15">
      <c r="B52" s="20">
        <f>SUBTOTAL(3,$P$4:P52)</f>
        <v>49</v>
      </c>
      <c r="C52" s="26"/>
      <c r="D52" s="27"/>
      <c r="E52" s="26"/>
      <c r="F52" s="27"/>
      <c r="G52" s="26"/>
      <c r="H52" s="27"/>
      <c r="I52" s="26"/>
      <c r="J52" s="26"/>
      <c r="K52" s="31"/>
      <c r="L52" s="14" t="s">
        <v>18</v>
      </c>
      <c r="M52" s="16" t="s">
        <v>18</v>
      </c>
      <c r="N52" s="4" t="s">
        <v>522</v>
      </c>
      <c r="O52" s="89" t="s">
        <v>655</v>
      </c>
      <c r="P52" s="13" t="str">
        <f t="shared" ref="P52" si="9">N51</f>
        <v>JB_D01_03_01_04_23</v>
      </c>
      <c r="Q52" s="14" t="s">
        <v>712</v>
      </c>
      <c r="R52" s="33" t="s">
        <v>612</v>
      </c>
      <c r="S52" s="54" t="str">
        <f t="shared" si="4"/>
        <v xml:space="preserve">-j JB_D01_03_01_04_24 -d facility_id </v>
      </c>
      <c r="T52" s="28" t="s">
        <v>27</v>
      </c>
      <c r="U52" s="25"/>
    </row>
    <row r="53" spans="2:21" s="19" customFormat="1" ht="12" customHeight="1" x14ac:dyDescent="0.15">
      <c r="B53" s="20">
        <f>SUBTOTAL(3,$P$4:P53)</f>
        <v>50</v>
      </c>
      <c r="C53" s="26"/>
      <c r="D53" s="27"/>
      <c r="E53" s="26"/>
      <c r="F53" s="27"/>
      <c r="G53" s="26"/>
      <c r="H53" s="27"/>
      <c r="I53" s="26"/>
      <c r="J53" s="26"/>
      <c r="K53" s="31"/>
      <c r="L53" s="14" t="s">
        <v>18</v>
      </c>
      <c r="M53" s="16" t="s">
        <v>18</v>
      </c>
      <c r="N53" s="4" t="s">
        <v>523</v>
      </c>
      <c r="O53" s="89" t="s">
        <v>656</v>
      </c>
      <c r="P53" s="13" t="str">
        <f t="shared" ref="P53" si="10">N52</f>
        <v>JB_D01_03_01_04_24</v>
      </c>
      <c r="Q53" s="14" t="s">
        <v>712</v>
      </c>
      <c r="R53" s="33" t="s">
        <v>612</v>
      </c>
      <c r="S53" s="54" t="str">
        <f t="shared" si="4"/>
        <v xml:space="preserve">-j JB_D01_03_01_04_25 -d facility_id </v>
      </c>
      <c r="T53" s="28" t="s">
        <v>27</v>
      </c>
      <c r="U53" s="25"/>
    </row>
    <row r="54" spans="2:21" s="19" customFormat="1" ht="12" customHeight="1" x14ac:dyDescent="0.15">
      <c r="B54" s="20">
        <f>SUBTOTAL(3,$P$4:P54)</f>
        <v>51</v>
      </c>
      <c r="C54" s="26"/>
      <c r="D54" s="27"/>
      <c r="E54" s="26"/>
      <c r="F54" s="27"/>
      <c r="G54" s="26"/>
      <c r="H54" s="27"/>
      <c r="I54" s="26"/>
      <c r="J54" s="26"/>
      <c r="K54" s="31"/>
      <c r="L54" s="14" t="s">
        <v>18</v>
      </c>
      <c r="M54" s="16" t="s">
        <v>18</v>
      </c>
      <c r="N54" s="4" t="s">
        <v>524</v>
      </c>
      <c r="O54" s="89" t="s">
        <v>657</v>
      </c>
      <c r="P54" s="13" t="str">
        <f t="shared" ref="P54" si="11">N53</f>
        <v>JB_D01_03_01_04_25</v>
      </c>
      <c r="Q54" s="14" t="s">
        <v>712</v>
      </c>
      <c r="R54" s="33" t="s">
        <v>612</v>
      </c>
      <c r="S54" s="54" t="str">
        <f t="shared" si="4"/>
        <v xml:space="preserve">-j JB_D01_03_01_04_29 -d facility_id </v>
      </c>
      <c r="T54" s="28" t="s">
        <v>27</v>
      </c>
      <c r="U54" s="25"/>
    </row>
    <row r="55" spans="2:21" s="19" customFormat="1" ht="12" customHeight="1" x14ac:dyDescent="0.15">
      <c r="B55" s="20">
        <f>SUBTOTAL(3,$P$4:P55)</f>
        <v>52</v>
      </c>
      <c r="C55" s="26"/>
      <c r="D55" s="27"/>
      <c r="E55" s="26"/>
      <c r="F55" s="27"/>
      <c r="G55" s="26"/>
      <c r="H55" s="27"/>
      <c r="I55" s="26"/>
      <c r="J55" s="26"/>
      <c r="K55" s="31"/>
      <c r="L55" s="14" t="s">
        <v>18</v>
      </c>
      <c r="M55" s="16" t="s">
        <v>18</v>
      </c>
      <c r="N55" s="4" t="s">
        <v>525</v>
      </c>
      <c r="O55" s="89" t="s">
        <v>658</v>
      </c>
      <c r="P55" s="13" t="str">
        <f t="shared" ref="P55" si="12">N54</f>
        <v>JB_D01_03_01_04_29</v>
      </c>
      <c r="Q55" s="14" t="s">
        <v>712</v>
      </c>
      <c r="R55" s="33" t="s">
        <v>612</v>
      </c>
      <c r="S55" s="54" t="str">
        <f t="shared" si="4"/>
        <v xml:space="preserve">-j JB_D01_03_01_04_30 -d facility_id </v>
      </c>
      <c r="T55" s="28" t="s">
        <v>27</v>
      </c>
      <c r="U55" s="25"/>
    </row>
    <row r="56" spans="2:21" s="19" customFormat="1" ht="12" customHeight="1" x14ac:dyDescent="0.15">
      <c r="B56" s="20">
        <f>SUBTOTAL(3,$P$4:P56)</f>
        <v>53</v>
      </c>
      <c r="C56" s="26"/>
      <c r="D56" s="27"/>
      <c r="E56" s="26"/>
      <c r="F56" s="27"/>
      <c r="G56" s="26"/>
      <c r="H56" s="27"/>
      <c r="I56" s="26"/>
      <c r="J56" s="26"/>
      <c r="K56" s="31"/>
      <c r="L56" s="14" t="s">
        <v>18</v>
      </c>
      <c r="M56" s="16" t="s">
        <v>18</v>
      </c>
      <c r="N56" s="4" t="s">
        <v>446</v>
      </c>
      <c r="O56" s="89" t="s">
        <v>659</v>
      </c>
      <c r="P56" s="13" t="str">
        <f>N55</f>
        <v>JB_D01_03_01_04_30</v>
      </c>
      <c r="Q56" s="14" t="s">
        <v>712</v>
      </c>
      <c r="R56" s="33" t="s">
        <v>612</v>
      </c>
      <c r="S56" s="54" t="str">
        <f t="shared" si="4"/>
        <v xml:space="preserve">-j JB_D01_03_01_04_31 -d facility_id </v>
      </c>
      <c r="T56" s="28" t="s">
        <v>27</v>
      </c>
      <c r="U56" s="25"/>
    </row>
    <row r="57" spans="2:21" s="19" customFormat="1" ht="12" customHeight="1" x14ac:dyDescent="0.15">
      <c r="B57" s="20">
        <f>SUBTOTAL(3,$P$4:P57)</f>
        <v>54</v>
      </c>
      <c r="C57" s="26"/>
      <c r="D57" s="27"/>
      <c r="E57" s="26"/>
      <c r="F57" s="27"/>
      <c r="G57" s="26"/>
      <c r="H57" s="27"/>
      <c r="I57" s="26"/>
      <c r="J57" s="26"/>
      <c r="K57" s="31"/>
      <c r="L57" s="14" t="s">
        <v>18</v>
      </c>
      <c r="M57" s="16" t="s">
        <v>18</v>
      </c>
      <c r="N57" s="4" t="s">
        <v>447</v>
      </c>
      <c r="O57" s="89" t="s">
        <v>660</v>
      </c>
      <c r="P57" s="13" t="str">
        <f t="shared" si="6"/>
        <v>JB_D01_03_01_04_31</v>
      </c>
      <c r="Q57" s="14" t="s">
        <v>712</v>
      </c>
      <c r="R57" s="33" t="s">
        <v>612</v>
      </c>
      <c r="S57" s="54" t="str">
        <f t="shared" si="4"/>
        <v xml:space="preserve">-j JB_D01_03_01_04_33 -d facility_id </v>
      </c>
      <c r="T57" s="28" t="s">
        <v>27</v>
      </c>
      <c r="U57" s="25"/>
    </row>
    <row r="58" spans="2:21" s="19" customFormat="1" ht="12" customHeight="1" x14ac:dyDescent="0.15">
      <c r="B58" s="20">
        <f>SUBTOTAL(3,$P$4:P58)</f>
        <v>55</v>
      </c>
      <c r="C58" s="26"/>
      <c r="D58" s="27"/>
      <c r="E58" s="26"/>
      <c r="F58" s="27"/>
      <c r="G58" s="26"/>
      <c r="H58" s="27"/>
      <c r="I58" s="26"/>
      <c r="J58" s="26"/>
      <c r="K58" s="31"/>
      <c r="L58" s="14" t="s">
        <v>18</v>
      </c>
      <c r="M58" s="16" t="s">
        <v>18</v>
      </c>
      <c r="N58" s="4" t="s">
        <v>448</v>
      </c>
      <c r="O58" s="89" t="s">
        <v>661</v>
      </c>
      <c r="P58" s="13" t="str">
        <f t="shared" si="6"/>
        <v>JB_D01_03_01_04_33</v>
      </c>
      <c r="Q58" s="14" t="s">
        <v>712</v>
      </c>
      <c r="R58" s="33" t="s">
        <v>612</v>
      </c>
      <c r="S58" s="54" t="str">
        <f t="shared" si="4"/>
        <v xml:space="preserve">-j JB_D01_03_01_04_35 -d facility_id </v>
      </c>
      <c r="T58" s="28" t="s">
        <v>27</v>
      </c>
      <c r="U58" s="25"/>
    </row>
    <row r="59" spans="2:21" s="19" customFormat="1" ht="12" customHeight="1" x14ac:dyDescent="0.15">
      <c r="B59" s="20">
        <f>SUBTOTAL(3,$P$4:P59)</f>
        <v>56</v>
      </c>
      <c r="C59" s="26"/>
      <c r="D59" s="27"/>
      <c r="E59" s="26"/>
      <c r="F59" s="27"/>
      <c r="G59" s="26"/>
      <c r="H59" s="27"/>
      <c r="I59" s="26"/>
      <c r="J59" s="26"/>
      <c r="K59" s="31"/>
      <c r="L59" s="14" t="s">
        <v>18</v>
      </c>
      <c r="M59" s="16" t="s">
        <v>18</v>
      </c>
      <c r="N59" s="4" t="s">
        <v>449</v>
      </c>
      <c r="O59" s="89" t="s">
        <v>662</v>
      </c>
      <c r="P59" s="13" t="str">
        <f t="shared" si="6"/>
        <v>JB_D01_03_01_04_35</v>
      </c>
      <c r="Q59" s="14" t="s">
        <v>712</v>
      </c>
      <c r="R59" s="33" t="s">
        <v>612</v>
      </c>
      <c r="S59" s="54" t="str">
        <f t="shared" si="4"/>
        <v xml:space="preserve">-j JB_D01_03_01_04_37 -d facility_id </v>
      </c>
      <c r="T59" s="28" t="s">
        <v>27</v>
      </c>
      <c r="U59" s="25"/>
    </row>
    <row r="60" spans="2:21" s="19" customFormat="1" ht="12" customHeight="1" x14ac:dyDescent="0.15">
      <c r="B60" s="20">
        <f>SUBTOTAL(3,$P$4:P60)</f>
        <v>57</v>
      </c>
      <c r="C60" s="26"/>
      <c r="D60" s="27"/>
      <c r="E60" s="26"/>
      <c r="F60" s="27"/>
      <c r="G60" s="26"/>
      <c r="H60" s="27"/>
      <c r="I60" s="26"/>
      <c r="J60" s="26"/>
      <c r="K60" s="31"/>
      <c r="L60" s="14" t="s">
        <v>18</v>
      </c>
      <c r="M60" s="16" t="s">
        <v>18</v>
      </c>
      <c r="N60" s="4" t="s">
        <v>450</v>
      </c>
      <c r="O60" s="89" t="s">
        <v>663</v>
      </c>
      <c r="P60" s="13" t="str">
        <f t="shared" si="6"/>
        <v>JB_D01_03_01_04_37</v>
      </c>
      <c r="Q60" s="14" t="s">
        <v>712</v>
      </c>
      <c r="R60" s="33" t="s">
        <v>612</v>
      </c>
      <c r="S60" s="54" t="str">
        <f t="shared" si="4"/>
        <v xml:space="preserve">-j JB_D01_03_01_04_38 -d facility_id </v>
      </c>
      <c r="T60" s="28" t="s">
        <v>27</v>
      </c>
      <c r="U60" s="25"/>
    </row>
    <row r="61" spans="2:21" s="19" customFormat="1" ht="12" customHeight="1" x14ac:dyDescent="0.15">
      <c r="B61" s="20">
        <f>SUBTOTAL(3,$P$4:P61)</f>
        <v>58</v>
      </c>
      <c r="C61" s="26"/>
      <c r="D61" s="27"/>
      <c r="E61" s="26"/>
      <c r="F61" s="27"/>
      <c r="G61" s="26"/>
      <c r="H61" s="27"/>
      <c r="I61" s="26"/>
      <c r="J61" s="26"/>
      <c r="K61" s="31"/>
      <c r="L61" s="14" t="s">
        <v>18</v>
      </c>
      <c r="M61" s="16" t="s">
        <v>18</v>
      </c>
      <c r="N61" s="4" t="s">
        <v>451</v>
      </c>
      <c r="O61" s="89" t="s">
        <v>664</v>
      </c>
      <c r="P61" s="13" t="str">
        <f t="shared" si="6"/>
        <v>JB_D01_03_01_04_38</v>
      </c>
      <c r="Q61" s="14" t="s">
        <v>712</v>
      </c>
      <c r="R61" s="33" t="s">
        <v>612</v>
      </c>
      <c r="S61" s="54" t="str">
        <f t="shared" si="4"/>
        <v xml:space="preserve">-j JB_D01_03_01_04_40 -d facility_id </v>
      </c>
      <c r="T61" s="28" t="s">
        <v>27</v>
      </c>
      <c r="U61" s="25"/>
    </row>
    <row r="62" spans="2:21" s="19" customFormat="1" x14ac:dyDescent="0.15">
      <c r="B62" s="20">
        <f>SUBTOTAL(3,$P$4:P62)</f>
        <v>59</v>
      </c>
      <c r="C62" s="26"/>
      <c r="D62" s="27"/>
      <c r="E62" s="26"/>
      <c r="F62" s="27"/>
      <c r="G62" s="26"/>
      <c r="H62" s="27"/>
      <c r="I62" s="26"/>
      <c r="J62" s="26"/>
      <c r="K62" s="31"/>
      <c r="L62" s="14" t="s">
        <v>18</v>
      </c>
      <c r="M62" s="16" t="s">
        <v>18</v>
      </c>
      <c r="N62" s="4" t="s">
        <v>452</v>
      </c>
      <c r="O62" s="89" t="s">
        <v>665</v>
      </c>
      <c r="P62" s="13" t="str">
        <f t="shared" si="6"/>
        <v>JB_D01_03_01_04_40</v>
      </c>
      <c r="Q62" s="14" t="s">
        <v>712</v>
      </c>
      <c r="R62" s="33" t="s">
        <v>612</v>
      </c>
      <c r="S62" s="54" t="str">
        <f t="shared" si="4"/>
        <v xml:space="preserve">-j JB_D01_03_01_04_41 -d facility_id </v>
      </c>
      <c r="T62" s="28" t="s">
        <v>27</v>
      </c>
      <c r="U62" s="25"/>
    </row>
    <row r="63" spans="2:21" s="19" customFormat="1" x14ac:dyDescent="0.15">
      <c r="B63" s="20">
        <f>SUBTOTAL(3,$P$4:P63)</f>
        <v>60</v>
      </c>
      <c r="C63" s="26"/>
      <c r="D63" s="27"/>
      <c r="E63" s="26"/>
      <c r="F63" s="27"/>
      <c r="G63" s="26"/>
      <c r="H63" s="27"/>
      <c r="I63" s="15" t="s">
        <v>457</v>
      </c>
      <c r="J63" s="15" t="s">
        <v>82</v>
      </c>
      <c r="K63" s="30" t="s">
        <v>16</v>
      </c>
      <c r="L63" s="14" t="s">
        <v>18</v>
      </c>
      <c r="M63" s="16" t="s">
        <v>18</v>
      </c>
      <c r="N63" s="15" t="s">
        <v>3</v>
      </c>
      <c r="O63" s="15" t="s">
        <v>3</v>
      </c>
      <c r="P63" s="13" t="str">
        <f>I41</f>
        <v>JN_D01_03_01_04</v>
      </c>
      <c r="Q63" s="13" t="s">
        <v>25</v>
      </c>
      <c r="R63" s="13" t="s">
        <v>25</v>
      </c>
      <c r="S63" s="13" t="s">
        <v>25</v>
      </c>
      <c r="T63" s="13" t="s">
        <v>25</v>
      </c>
      <c r="U63" s="25"/>
    </row>
    <row r="64" spans="2:21" s="19" customFormat="1" x14ac:dyDescent="0.15">
      <c r="B64" s="20">
        <f>SUBTOTAL(3,$P$4:P64)</f>
        <v>61</v>
      </c>
      <c r="C64" s="26"/>
      <c r="D64" s="27"/>
      <c r="E64" s="26"/>
      <c r="F64" s="27"/>
      <c r="G64" s="26"/>
      <c r="H64" s="27"/>
      <c r="I64" s="26"/>
      <c r="J64" s="26"/>
      <c r="K64" s="29"/>
      <c r="L64" s="14" t="s">
        <v>18</v>
      </c>
      <c r="M64" s="16" t="s">
        <v>18</v>
      </c>
      <c r="N64" s="4" t="s">
        <v>458</v>
      </c>
      <c r="O64" s="4" t="s">
        <v>80</v>
      </c>
      <c r="P64" s="13" t="s">
        <v>3</v>
      </c>
      <c r="Q64" s="14" t="s">
        <v>712</v>
      </c>
      <c r="R64" s="33" t="s">
        <v>186</v>
      </c>
      <c r="S64" s="54" t="s">
        <v>530</v>
      </c>
      <c r="T64" s="28" t="s">
        <v>27</v>
      </c>
      <c r="U64" s="25"/>
    </row>
    <row r="65" spans="2:21" s="19" customFormat="1" x14ac:dyDescent="0.15">
      <c r="B65" s="20">
        <f>SUBTOTAL(3,$P$4:P65)</f>
        <v>62</v>
      </c>
      <c r="C65" s="26"/>
      <c r="D65" s="27"/>
      <c r="E65" s="26"/>
      <c r="F65" s="27"/>
      <c r="G65" s="15" t="s">
        <v>454</v>
      </c>
      <c r="H65" s="21" t="s">
        <v>421</v>
      </c>
      <c r="I65" s="22"/>
      <c r="J65" s="22"/>
      <c r="K65" s="30"/>
      <c r="L65" s="14" t="s">
        <v>20</v>
      </c>
      <c r="M65" s="16" t="s">
        <v>54</v>
      </c>
      <c r="N65" s="4" t="s">
        <v>3</v>
      </c>
      <c r="O65" s="4" t="s">
        <v>3</v>
      </c>
      <c r="P65" s="13" t="s">
        <v>3</v>
      </c>
      <c r="Q65" s="13" t="s">
        <v>25</v>
      </c>
      <c r="R65" s="13" t="s">
        <v>25</v>
      </c>
      <c r="S65" s="13" t="s">
        <v>25</v>
      </c>
      <c r="T65" s="13" t="s">
        <v>25</v>
      </c>
      <c r="U65" s="25"/>
    </row>
    <row r="66" spans="2:21" s="19" customFormat="1" x14ac:dyDescent="0.15">
      <c r="B66" s="20">
        <f>SUBTOTAL(3,$P$4:P66)</f>
        <v>63</v>
      </c>
      <c r="C66" s="26"/>
      <c r="D66" s="27"/>
      <c r="E66" s="26"/>
      <c r="F66" s="27"/>
      <c r="G66" s="26"/>
      <c r="H66" s="27"/>
      <c r="I66" s="15" t="s">
        <v>462</v>
      </c>
      <c r="J66" s="15" t="s">
        <v>81</v>
      </c>
      <c r="K66" s="30" t="s">
        <v>16</v>
      </c>
      <c r="L66" s="14" t="s">
        <v>18</v>
      </c>
      <c r="M66" s="16" t="s">
        <v>18</v>
      </c>
      <c r="N66" s="4" t="s">
        <v>3</v>
      </c>
      <c r="O66" s="4" t="s">
        <v>3</v>
      </c>
      <c r="P66" s="13" t="s">
        <v>3</v>
      </c>
      <c r="Q66" s="13" t="s">
        <v>25</v>
      </c>
      <c r="R66" s="13" t="s">
        <v>25</v>
      </c>
      <c r="S66" s="13" t="s">
        <v>25</v>
      </c>
      <c r="T66" s="13" t="s">
        <v>25</v>
      </c>
      <c r="U66" s="25"/>
    </row>
    <row r="67" spans="2:21" s="19" customFormat="1" x14ac:dyDescent="0.15">
      <c r="B67" s="20">
        <f>SUBTOTAL(3,$P$4:P67)</f>
        <v>64</v>
      </c>
      <c r="C67" s="26"/>
      <c r="D67" s="27"/>
      <c r="E67" s="26"/>
      <c r="F67" s="27"/>
      <c r="G67" s="26"/>
      <c r="H67" s="27"/>
      <c r="I67" s="27"/>
      <c r="J67" s="26"/>
      <c r="K67" s="31"/>
      <c r="L67" s="14" t="s">
        <v>18</v>
      </c>
      <c r="M67" s="16" t="s">
        <v>18</v>
      </c>
      <c r="N67" s="4" t="s">
        <v>461</v>
      </c>
      <c r="O67" s="4" t="s">
        <v>398</v>
      </c>
      <c r="P67" s="13" t="s">
        <v>3</v>
      </c>
      <c r="Q67" s="14" t="s">
        <v>712</v>
      </c>
      <c r="R67" s="33" t="s">
        <v>182</v>
      </c>
      <c r="S67" s="54" t="s">
        <v>529</v>
      </c>
      <c r="T67" s="28" t="s">
        <v>27</v>
      </c>
      <c r="U67" s="25"/>
    </row>
    <row r="68" spans="2:21" s="19" customFormat="1" x14ac:dyDescent="0.15">
      <c r="B68" s="20">
        <f>SUBTOTAL(3,$P$4:P68)</f>
        <v>65</v>
      </c>
      <c r="C68" s="26"/>
      <c r="D68" s="27"/>
      <c r="E68" s="26"/>
      <c r="F68" s="27"/>
      <c r="G68" s="26"/>
      <c r="H68" s="27"/>
      <c r="I68" s="15" t="s">
        <v>61</v>
      </c>
      <c r="J68" s="15" t="s">
        <v>60</v>
      </c>
      <c r="K68" s="30" t="s">
        <v>16</v>
      </c>
      <c r="L68" s="14" t="s">
        <v>18</v>
      </c>
      <c r="M68" s="16" t="s">
        <v>18</v>
      </c>
      <c r="N68" s="4" t="s">
        <v>3</v>
      </c>
      <c r="O68" s="4" t="s">
        <v>3</v>
      </c>
      <c r="P68" s="13" t="str">
        <f>I66</f>
        <v>JN_D01_03_00-2</v>
      </c>
      <c r="Q68" s="14" t="s">
        <v>25</v>
      </c>
      <c r="R68" s="33" t="s">
        <v>25</v>
      </c>
      <c r="S68" s="54" t="s">
        <v>25</v>
      </c>
      <c r="T68" s="28" t="s">
        <v>3</v>
      </c>
      <c r="U68" s="25"/>
    </row>
    <row r="69" spans="2:21" s="19" customFormat="1" x14ac:dyDescent="0.15">
      <c r="B69" s="20">
        <f>SUBTOTAL(3,$P$4:P69)</f>
        <v>66</v>
      </c>
      <c r="C69" s="26"/>
      <c r="D69" s="27"/>
      <c r="E69" s="26"/>
      <c r="F69" s="27"/>
      <c r="G69" s="26"/>
      <c r="H69" s="27"/>
      <c r="I69" s="26"/>
      <c r="J69" s="26"/>
      <c r="K69" s="31"/>
      <c r="L69" s="14" t="s">
        <v>18</v>
      </c>
      <c r="M69" s="16" t="s">
        <v>18</v>
      </c>
      <c r="N69" s="4" t="s">
        <v>83</v>
      </c>
      <c r="O69" s="4" t="s">
        <v>91</v>
      </c>
      <c r="P69" s="13" t="s">
        <v>28</v>
      </c>
      <c r="Q69" s="14" t="s">
        <v>712</v>
      </c>
      <c r="R69" s="33" t="s">
        <v>183</v>
      </c>
      <c r="S69" s="54" t="str">
        <f t="shared" ref="S69:S78" si="13">"-j "&amp;N69</f>
        <v>-j JB_D01_03_02_01</v>
      </c>
      <c r="T69" s="28" t="s">
        <v>27</v>
      </c>
      <c r="U69" s="25"/>
    </row>
    <row r="70" spans="2:21" s="19" customFormat="1" ht="12" customHeight="1" x14ac:dyDescent="0.15">
      <c r="B70" s="20">
        <f>SUBTOTAL(3,$P$4:P70)</f>
        <v>67</v>
      </c>
      <c r="C70" s="26"/>
      <c r="D70" s="27"/>
      <c r="E70" s="26"/>
      <c r="F70" s="27"/>
      <c r="G70" s="26"/>
      <c r="H70" s="27"/>
      <c r="I70" s="26"/>
      <c r="J70" s="26"/>
      <c r="K70" s="31"/>
      <c r="L70" s="14" t="s">
        <v>18</v>
      </c>
      <c r="M70" s="16" t="s">
        <v>18</v>
      </c>
      <c r="N70" s="4" t="s">
        <v>84</v>
      </c>
      <c r="O70" s="17" t="s">
        <v>92</v>
      </c>
      <c r="P70" s="13" t="str">
        <f>N69</f>
        <v>JB_D01_03_02_01</v>
      </c>
      <c r="Q70" s="14" t="s">
        <v>712</v>
      </c>
      <c r="R70" s="33" t="s">
        <v>183</v>
      </c>
      <c r="S70" s="54" t="str">
        <f t="shared" si="13"/>
        <v>-j JB_D01_03_02_02</v>
      </c>
      <c r="T70" s="28" t="s">
        <v>27</v>
      </c>
      <c r="U70" s="25"/>
    </row>
    <row r="71" spans="2:21" s="19" customFormat="1" ht="12" customHeight="1" x14ac:dyDescent="0.15">
      <c r="B71" s="20">
        <f>SUBTOTAL(3,$P$4:P71)</f>
        <v>68</v>
      </c>
      <c r="C71" s="26"/>
      <c r="D71" s="27"/>
      <c r="E71" s="26"/>
      <c r="F71" s="27"/>
      <c r="G71" s="26"/>
      <c r="H71" s="27"/>
      <c r="I71" s="26"/>
      <c r="J71" s="26"/>
      <c r="K71" s="31"/>
      <c r="L71" s="14" t="s">
        <v>18</v>
      </c>
      <c r="M71" s="16" t="s">
        <v>18</v>
      </c>
      <c r="N71" s="4" t="s">
        <v>406</v>
      </c>
      <c r="O71" s="17" t="s">
        <v>93</v>
      </c>
      <c r="P71" s="13" t="str">
        <f t="shared" ref="P71:P80" si="14">N70</f>
        <v>JB_D01_03_02_02</v>
      </c>
      <c r="Q71" s="14" t="s">
        <v>712</v>
      </c>
      <c r="R71" s="33" t="s">
        <v>183</v>
      </c>
      <c r="S71" s="54" t="str">
        <f t="shared" si="13"/>
        <v>-j JB_D01_03_02_03</v>
      </c>
      <c r="T71" s="28" t="s">
        <v>27</v>
      </c>
      <c r="U71" s="25"/>
    </row>
    <row r="72" spans="2:21" s="19" customFormat="1" x14ac:dyDescent="0.15">
      <c r="B72" s="20">
        <f>SUBTOTAL(3,$P$4:P72)</f>
        <v>69</v>
      </c>
      <c r="C72" s="26"/>
      <c r="D72" s="27"/>
      <c r="E72" s="26"/>
      <c r="F72" s="27"/>
      <c r="G72" s="26"/>
      <c r="H72" s="27"/>
      <c r="I72" s="26"/>
      <c r="J72" s="26"/>
      <c r="K72" s="31"/>
      <c r="L72" s="70" t="s">
        <v>18</v>
      </c>
      <c r="M72" s="70" t="s">
        <v>18</v>
      </c>
      <c r="N72" s="68" t="s">
        <v>407</v>
      </c>
      <c r="O72" s="69" t="s">
        <v>542</v>
      </c>
      <c r="P72" s="70" t="str">
        <f t="shared" si="14"/>
        <v>JB_D01_03_02_03</v>
      </c>
      <c r="Q72" s="71" t="s">
        <v>712</v>
      </c>
      <c r="R72" s="72" t="s">
        <v>200</v>
      </c>
      <c r="S72" s="73" t="str">
        <f t="shared" si="13"/>
        <v>-j JB_D01_03_02_04</v>
      </c>
      <c r="T72" s="74" t="s">
        <v>27</v>
      </c>
      <c r="U72" s="25"/>
    </row>
    <row r="73" spans="2:21" s="19" customFormat="1" ht="12" customHeight="1" x14ac:dyDescent="0.15">
      <c r="B73" s="20">
        <f>SUBTOTAL(3,$P$4:P73)</f>
        <v>70</v>
      </c>
      <c r="C73" s="26"/>
      <c r="D73" s="27"/>
      <c r="E73" s="26"/>
      <c r="F73" s="27"/>
      <c r="G73" s="26"/>
      <c r="H73" s="27"/>
      <c r="I73" s="26"/>
      <c r="J73" s="26"/>
      <c r="K73" s="31"/>
      <c r="L73" s="14" t="s">
        <v>18</v>
      </c>
      <c r="M73" s="16" t="s">
        <v>18</v>
      </c>
      <c r="N73" s="4" t="s">
        <v>85</v>
      </c>
      <c r="O73" s="17" t="s">
        <v>94</v>
      </c>
      <c r="P73" s="13" t="str">
        <f>N71</f>
        <v>JB_D01_03_02_03</v>
      </c>
      <c r="Q73" s="14" t="s">
        <v>712</v>
      </c>
      <c r="R73" s="33" t="s">
        <v>183</v>
      </c>
      <c r="S73" s="54" t="str">
        <f t="shared" si="13"/>
        <v>-j JB_D01_03_02_05</v>
      </c>
      <c r="T73" s="28" t="s">
        <v>27</v>
      </c>
      <c r="U73" s="25"/>
    </row>
    <row r="74" spans="2:21" s="19" customFormat="1" ht="12" customHeight="1" x14ac:dyDescent="0.15">
      <c r="B74" s="20">
        <f>SUBTOTAL(3,$P$4:P74)</f>
        <v>71</v>
      </c>
      <c r="C74" s="26"/>
      <c r="D74" s="27"/>
      <c r="E74" s="26"/>
      <c r="F74" s="27"/>
      <c r="G74" s="26"/>
      <c r="H74" s="27"/>
      <c r="I74" s="26"/>
      <c r="J74" s="26"/>
      <c r="K74" s="31"/>
      <c r="L74" s="14" t="s">
        <v>18</v>
      </c>
      <c r="M74" s="16" t="s">
        <v>18</v>
      </c>
      <c r="N74" s="4" t="s">
        <v>86</v>
      </c>
      <c r="O74" s="17" t="s">
        <v>95</v>
      </c>
      <c r="P74" s="13" t="str">
        <f t="shared" si="14"/>
        <v>JB_D01_03_02_05</v>
      </c>
      <c r="Q74" s="14" t="s">
        <v>712</v>
      </c>
      <c r="R74" s="33" t="s">
        <v>183</v>
      </c>
      <c r="S74" s="54" t="str">
        <f t="shared" si="13"/>
        <v>-j JB_D01_03_02_06</v>
      </c>
      <c r="T74" s="28" t="s">
        <v>27</v>
      </c>
      <c r="U74" s="25"/>
    </row>
    <row r="75" spans="2:21" s="19" customFormat="1" ht="12" customHeight="1" x14ac:dyDescent="0.15">
      <c r="B75" s="20">
        <f>SUBTOTAL(3,$P$4:P75)</f>
        <v>72</v>
      </c>
      <c r="C75" s="26"/>
      <c r="D75" s="27"/>
      <c r="E75" s="26"/>
      <c r="F75" s="27"/>
      <c r="G75" s="26"/>
      <c r="H75" s="27"/>
      <c r="I75" s="26"/>
      <c r="J75" s="26"/>
      <c r="K75" s="31"/>
      <c r="L75" s="14" t="s">
        <v>18</v>
      </c>
      <c r="M75" s="16" t="s">
        <v>18</v>
      </c>
      <c r="N75" s="4" t="s">
        <v>87</v>
      </c>
      <c r="O75" s="17" t="s">
        <v>96</v>
      </c>
      <c r="P75" s="13" t="str">
        <f t="shared" si="14"/>
        <v>JB_D01_03_02_06</v>
      </c>
      <c r="Q75" s="14" t="s">
        <v>712</v>
      </c>
      <c r="R75" s="33" t="s">
        <v>184</v>
      </c>
      <c r="S75" s="54" t="str">
        <f t="shared" si="13"/>
        <v>-j JB_D01_03_02_07</v>
      </c>
      <c r="T75" s="28" t="s">
        <v>27</v>
      </c>
      <c r="U75" s="25"/>
    </row>
    <row r="76" spans="2:21" s="19" customFormat="1" ht="12" customHeight="1" x14ac:dyDescent="0.15">
      <c r="B76" s="20">
        <f>SUBTOTAL(3,$P$4:P76)</f>
        <v>73</v>
      </c>
      <c r="C76" s="26"/>
      <c r="D76" s="27"/>
      <c r="E76" s="26"/>
      <c r="F76" s="27"/>
      <c r="G76" s="26"/>
      <c r="H76" s="27"/>
      <c r="I76" s="26"/>
      <c r="J76" s="26"/>
      <c r="K76" s="31"/>
      <c r="L76" s="14" t="s">
        <v>18</v>
      </c>
      <c r="M76" s="16" t="s">
        <v>18</v>
      </c>
      <c r="N76" s="4" t="s">
        <v>88</v>
      </c>
      <c r="O76" s="17" t="s">
        <v>97</v>
      </c>
      <c r="P76" s="13" t="str">
        <f t="shared" si="14"/>
        <v>JB_D01_03_02_07</v>
      </c>
      <c r="Q76" s="14" t="s">
        <v>712</v>
      </c>
      <c r="R76" s="33" t="s">
        <v>183</v>
      </c>
      <c r="S76" s="54" t="str">
        <f t="shared" si="13"/>
        <v>-j JB_D01_03_02_08</v>
      </c>
      <c r="T76" s="28" t="s">
        <v>27</v>
      </c>
      <c r="U76" s="25"/>
    </row>
    <row r="77" spans="2:21" s="19" customFormat="1" x14ac:dyDescent="0.15">
      <c r="B77" s="20">
        <f>SUBTOTAL(3,$P$4:P77)</f>
        <v>74</v>
      </c>
      <c r="C77" s="26"/>
      <c r="D77" s="27"/>
      <c r="E77" s="26"/>
      <c r="F77" s="27"/>
      <c r="G77" s="26"/>
      <c r="H77" s="27"/>
      <c r="I77" s="26"/>
      <c r="J77" s="26"/>
      <c r="K77" s="31"/>
      <c r="L77" s="14" t="s">
        <v>18</v>
      </c>
      <c r="M77" s="16" t="s">
        <v>18</v>
      </c>
      <c r="N77" s="4" t="s">
        <v>89</v>
      </c>
      <c r="O77" s="17" t="s">
        <v>98</v>
      </c>
      <c r="P77" s="13" t="str">
        <f t="shared" si="14"/>
        <v>JB_D01_03_02_08</v>
      </c>
      <c r="Q77" s="14" t="s">
        <v>712</v>
      </c>
      <c r="R77" s="33" t="s">
        <v>183</v>
      </c>
      <c r="S77" s="54" t="str">
        <f t="shared" si="13"/>
        <v>-j JB_D01_03_02_09</v>
      </c>
      <c r="T77" s="28" t="s">
        <v>27</v>
      </c>
      <c r="U77" s="25"/>
    </row>
    <row r="78" spans="2:21" s="19" customFormat="1" x14ac:dyDescent="0.15">
      <c r="B78" s="20">
        <f>SUBTOTAL(3,$P$4:P78)</f>
        <v>75</v>
      </c>
      <c r="C78" s="26"/>
      <c r="D78" s="27"/>
      <c r="E78" s="26"/>
      <c r="F78" s="27"/>
      <c r="G78" s="26"/>
      <c r="H78" s="27"/>
      <c r="I78" s="26"/>
      <c r="J78" s="26"/>
      <c r="K78" s="31"/>
      <c r="L78" s="14" t="s">
        <v>18</v>
      </c>
      <c r="M78" s="16" t="s">
        <v>18</v>
      </c>
      <c r="N78" s="4" t="s">
        <v>90</v>
      </c>
      <c r="O78" s="17" t="s">
        <v>99</v>
      </c>
      <c r="P78" s="13" t="str">
        <f t="shared" si="14"/>
        <v>JB_D01_03_02_09</v>
      </c>
      <c r="Q78" s="14" t="s">
        <v>712</v>
      </c>
      <c r="R78" s="33" t="s">
        <v>183</v>
      </c>
      <c r="S78" s="54" t="str">
        <f t="shared" si="13"/>
        <v>-j JB_D01_03_02_10</v>
      </c>
      <c r="T78" s="28" t="s">
        <v>27</v>
      </c>
      <c r="U78" s="25"/>
    </row>
    <row r="79" spans="2:21" s="19" customFormat="1" x14ac:dyDescent="0.15">
      <c r="B79" s="20">
        <f>SUBTOTAL(3,$P$4:P79)</f>
        <v>76</v>
      </c>
      <c r="C79" s="26"/>
      <c r="D79" s="27"/>
      <c r="E79" s="26"/>
      <c r="F79" s="27"/>
      <c r="G79" s="26"/>
      <c r="H79" s="27"/>
      <c r="I79" s="26"/>
      <c r="J79" s="26"/>
      <c r="K79" s="31"/>
      <c r="L79" s="14" t="s">
        <v>18</v>
      </c>
      <c r="M79" s="16" t="s">
        <v>18</v>
      </c>
      <c r="N79" s="4" t="s">
        <v>538</v>
      </c>
      <c r="O79" s="17" t="s">
        <v>540</v>
      </c>
      <c r="P79" s="13" t="str">
        <f t="shared" si="14"/>
        <v>JB_D01_03_02_10</v>
      </c>
      <c r="Q79" s="14" t="s">
        <v>712</v>
      </c>
      <c r="R79" s="33" t="s">
        <v>183</v>
      </c>
      <c r="S79" s="54" t="str">
        <f t="shared" ref="S79:S80" si="15">"-j "&amp;N79</f>
        <v>-j JB_D01_03_02_12</v>
      </c>
      <c r="T79" s="28" t="s">
        <v>27</v>
      </c>
      <c r="U79" s="25"/>
    </row>
    <row r="80" spans="2:21" s="19" customFormat="1" x14ac:dyDescent="0.15">
      <c r="B80" s="20">
        <f>SUBTOTAL(3,$P$4:P80)</f>
        <v>77</v>
      </c>
      <c r="C80" s="26"/>
      <c r="D80" s="27"/>
      <c r="E80" s="26"/>
      <c r="F80" s="27"/>
      <c r="G80" s="26"/>
      <c r="H80" s="27"/>
      <c r="I80" s="26"/>
      <c r="J80" s="26"/>
      <c r="K80" s="31"/>
      <c r="L80" s="14" t="s">
        <v>18</v>
      </c>
      <c r="M80" s="16" t="s">
        <v>18</v>
      </c>
      <c r="N80" s="4" t="s">
        <v>539</v>
      </c>
      <c r="O80" s="17" t="s">
        <v>541</v>
      </c>
      <c r="P80" s="13" t="str">
        <f t="shared" si="14"/>
        <v>JB_D01_03_02_12</v>
      </c>
      <c r="Q80" s="14" t="s">
        <v>712</v>
      </c>
      <c r="R80" s="33" t="s">
        <v>183</v>
      </c>
      <c r="S80" s="54" t="str">
        <f t="shared" si="15"/>
        <v>-j JB_D01_03_02_13</v>
      </c>
      <c r="T80" s="28" t="s">
        <v>27</v>
      </c>
      <c r="U80" s="25"/>
    </row>
    <row r="81" spans="2:21" s="19" customFormat="1" x14ac:dyDescent="0.15">
      <c r="B81" s="20">
        <f>SUBTOTAL(3,$P$4:P81)</f>
        <v>78</v>
      </c>
      <c r="C81" s="26"/>
      <c r="D81" s="27"/>
      <c r="E81" s="26"/>
      <c r="F81" s="27"/>
      <c r="G81" s="26"/>
      <c r="H81" s="27"/>
      <c r="I81" s="15" t="s">
        <v>63</v>
      </c>
      <c r="J81" s="15" t="s">
        <v>65</v>
      </c>
      <c r="K81" s="30" t="s">
        <v>16</v>
      </c>
      <c r="L81" s="14" t="s">
        <v>18</v>
      </c>
      <c r="M81" s="16" t="s">
        <v>18</v>
      </c>
      <c r="N81" s="15" t="s">
        <v>3</v>
      </c>
      <c r="O81" s="15" t="s">
        <v>3</v>
      </c>
      <c r="P81" s="13" t="str">
        <f>I68</f>
        <v>JN_D01_03_02</v>
      </c>
      <c r="Q81" s="13" t="s">
        <v>25</v>
      </c>
      <c r="R81" s="13" t="s">
        <v>25</v>
      </c>
      <c r="S81" s="13" t="s">
        <v>25</v>
      </c>
      <c r="T81" s="13" t="s">
        <v>25</v>
      </c>
      <c r="U81" s="25"/>
    </row>
    <row r="82" spans="2:21" s="19" customFormat="1" x14ac:dyDescent="0.15">
      <c r="B82" s="20">
        <f>SUBTOTAL(3,$P$4:P82)</f>
        <v>79</v>
      </c>
      <c r="C82" s="26"/>
      <c r="D82" s="27"/>
      <c r="E82" s="26"/>
      <c r="F82" s="27"/>
      <c r="G82" s="26"/>
      <c r="H82" s="27"/>
      <c r="I82" s="26"/>
      <c r="J82" s="26"/>
      <c r="K82" s="29"/>
      <c r="L82" s="14" t="s">
        <v>18</v>
      </c>
      <c r="M82" s="16" t="s">
        <v>18</v>
      </c>
      <c r="N82" s="4" t="s">
        <v>400</v>
      </c>
      <c r="O82" s="4" t="s">
        <v>403</v>
      </c>
      <c r="P82" s="13" t="s">
        <v>3</v>
      </c>
      <c r="Q82" s="14" t="s">
        <v>712</v>
      </c>
      <c r="R82" s="33" t="s">
        <v>183</v>
      </c>
      <c r="S82" s="54" t="str">
        <f t="shared" ref="S82:S90" si="16">"-j "&amp;N82</f>
        <v>-j JB_D01_03_03_01_01</v>
      </c>
      <c r="T82" s="28" t="s">
        <v>27</v>
      </c>
      <c r="U82" s="25"/>
    </row>
    <row r="83" spans="2:21" s="19" customFormat="1" x14ac:dyDescent="0.15">
      <c r="B83" s="20">
        <f>SUBTOTAL(3,$P$4:P83)</f>
        <v>80</v>
      </c>
      <c r="C83" s="26"/>
      <c r="D83" s="27"/>
      <c r="E83" s="26"/>
      <c r="F83" s="27"/>
      <c r="G83" s="26"/>
      <c r="H83" s="27"/>
      <c r="I83" s="26"/>
      <c r="J83" s="26"/>
      <c r="K83" s="29"/>
      <c r="L83" s="14" t="s">
        <v>18</v>
      </c>
      <c r="M83" s="16" t="s">
        <v>18</v>
      </c>
      <c r="N83" s="4" t="s">
        <v>401</v>
      </c>
      <c r="O83" s="4" t="s">
        <v>405</v>
      </c>
      <c r="P83" s="13" t="str">
        <f t="shared" ref="P83:P88" si="17">N82</f>
        <v>JB_D01_03_03_01_01</v>
      </c>
      <c r="Q83" s="14" t="s">
        <v>712</v>
      </c>
      <c r="R83" s="33" t="s">
        <v>183</v>
      </c>
      <c r="S83" s="54" t="str">
        <f t="shared" si="16"/>
        <v>-j JB_D01_03_03_01_02</v>
      </c>
      <c r="T83" s="28" t="s">
        <v>27</v>
      </c>
      <c r="U83" s="25"/>
    </row>
    <row r="84" spans="2:21" s="19" customFormat="1" x14ac:dyDescent="0.15">
      <c r="B84" s="20">
        <f>SUBTOTAL(3,$P$4:P84)</f>
        <v>81</v>
      </c>
      <c r="C84" s="26"/>
      <c r="D84" s="27"/>
      <c r="E84" s="26"/>
      <c r="F84" s="27"/>
      <c r="G84" s="26"/>
      <c r="H84" s="27"/>
      <c r="I84" s="26"/>
      <c r="J84" s="26"/>
      <c r="K84" s="29"/>
      <c r="L84" s="14" t="s">
        <v>18</v>
      </c>
      <c r="M84" s="16" t="s">
        <v>18</v>
      </c>
      <c r="N84" s="97" t="s">
        <v>404</v>
      </c>
      <c r="O84" s="97" t="s">
        <v>402</v>
      </c>
      <c r="P84" s="98" t="str">
        <f>N83</f>
        <v>JB_D01_03_03_01_02</v>
      </c>
      <c r="Q84" s="99" t="s">
        <v>712</v>
      </c>
      <c r="R84" s="100" t="s">
        <v>183</v>
      </c>
      <c r="S84" s="101" t="str">
        <f>"-j "&amp;N84</f>
        <v>-j JB_D01_03_03_01_03</v>
      </c>
      <c r="T84" s="102" t="s">
        <v>27</v>
      </c>
      <c r="U84" s="25"/>
    </row>
    <row r="85" spans="2:21" s="19" customFormat="1" x14ac:dyDescent="0.15">
      <c r="B85" s="20">
        <f>SUBTOTAL(3,$P$4:P85)</f>
        <v>82</v>
      </c>
      <c r="C85" s="26"/>
      <c r="D85" s="27"/>
      <c r="E85" s="26"/>
      <c r="F85" s="27"/>
      <c r="G85" s="26"/>
      <c r="H85" s="27"/>
      <c r="I85" s="26"/>
      <c r="J85" s="26"/>
      <c r="K85" s="29"/>
      <c r="L85" s="14" t="s">
        <v>18</v>
      </c>
      <c r="M85" s="16" t="s">
        <v>18</v>
      </c>
      <c r="N85" s="4" t="s">
        <v>408</v>
      </c>
      <c r="O85" s="4" t="s">
        <v>71</v>
      </c>
      <c r="P85" s="13" t="str">
        <f>N83</f>
        <v>JB_D01_03_03_01_02</v>
      </c>
      <c r="Q85" s="14" t="s">
        <v>712</v>
      </c>
      <c r="R85" s="33" t="s">
        <v>183</v>
      </c>
      <c r="S85" s="54" t="str">
        <f t="shared" si="16"/>
        <v>-j JB_D01_03_03_02</v>
      </c>
      <c r="T85" s="28" t="s">
        <v>27</v>
      </c>
      <c r="U85" s="25"/>
    </row>
    <row r="86" spans="2:21" s="19" customFormat="1" x14ac:dyDescent="0.15">
      <c r="B86" s="20">
        <f>SUBTOTAL(3,$P$4:P86)</f>
        <v>83</v>
      </c>
      <c r="C86" s="26"/>
      <c r="D86" s="27"/>
      <c r="E86" s="26"/>
      <c r="F86" s="27"/>
      <c r="G86" s="26"/>
      <c r="H86" s="27"/>
      <c r="I86" s="26"/>
      <c r="J86" s="26"/>
      <c r="K86" s="29"/>
      <c r="L86" s="14" t="s">
        <v>18</v>
      </c>
      <c r="M86" s="16" t="s">
        <v>18</v>
      </c>
      <c r="N86" s="4" t="s">
        <v>58</v>
      </c>
      <c r="O86" s="4" t="s">
        <v>72</v>
      </c>
      <c r="P86" s="13" t="str">
        <f t="shared" si="17"/>
        <v>JB_D01_03_03_02</v>
      </c>
      <c r="Q86" s="14" t="s">
        <v>712</v>
      </c>
      <c r="R86" s="33" t="s">
        <v>183</v>
      </c>
      <c r="S86" s="54" t="str">
        <f t="shared" si="16"/>
        <v>-j JB_D01_03_03_03</v>
      </c>
      <c r="T86" s="28" t="s">
        <v>27</v>
      </c>
      <c r="U86" s="25"/>
    </row>
    <row r="87" spans="2:21" s="19" customFormat="1" x14ac:dyDescent="0.15">
      <c r="B87" s="20">
        <f>SUBTOTAL(3,$P$4:P87)</f>
        <v>84</v>
      </c>
      <c r="C87" s="26"/>
      <c r="D87" s="27"/>
      <c r="E87" s="26"/>
      <c r="F87" s="27"/>
      <c r="G87" s="26"/>
      <c r="H87" s="27"/>
      <c r="I87" s="26"/>
      <c r="J87" s="26"/>
      <c r="K87" s="29"/>
      <c r="L87" s="14" t="s">
        <v>18</v>
      </c>
      <c r="M87" s="16" t="s">
        <v>18</v>
      </c>
      <c r="N87" s="4" t="s">
        <v>59</v>
      </c>
      <c r="O87" s="4" t="s">
        <v>73</v>
      </c>
      <c r="P87" s="13" t="str">
        <f t="shared" si="17"/>
        <v>JB_D01_03_03_03</v>
      </c>
      <c r="Q87" s="14" t="s">
        <v>712</v>
      </c>
      <c r="R87" s="33" t="s">
        <v>183</v>
      </c>
      <c r="S87" s="54" t="str">
        <f t="shared" si="16"/>
        <v>-j JB_D01_03_03_04</v>
      </c>
      <c r="T87" s="28" t="s">
        <v>27</v>
      </c>
      <c r="U87" s="25"/>
    </row>
    <row r="88" spans="2:21" s="19" customFormat="1" x14ac:dyDescent="0.15">
      <c r="B88" s="20">
        <f>SUBTOTAL(3,$P$4:P88)</f>
        <v>85</v>
      </c>
      <c r="C88" s="26"/>
      <c r="D88" s="27"/>
      <c r="E88" s="26"/>
      <c r="F88" s="27"/>
      <c r="G88" s="26"/>
      <c r="H88" s="27"/>
      <c r="I88" s="26"/>
      <c r="J88" s="26"/>
      <c r="K88" s="29"/>
      <c r="L88" s="14" t="s">
        <v>18</v>
      </c>
      <c r="M88" s="16" t="s">
        <v>18</v>
      </c>
      <c r="N88" s="4" t="s">
        <v>528</v>
      </c>
      <c r="O88" s="4" t="s">
        <v>74</v>
      </c>
      <c r="P88" s="13" t="str">
        <f t="shared" si="17"/>
        <v>JB_D01_03_03_04</v>
      </c>
      <c r="Q88" s="14" t="s">
        <v>712</v>
      </c>
      <c r="R88" s="33" t="s">
        <v>183</v>
      </c>
      <c r="S88" s="54" t="str">
        <f t="shared" si="16"/>
        <v>-j JB_D01_03_03_05</v>
      </c>
      <c r="T88" s="28" t="s">
        <v>27</v>
      </c>
      <c r="U88" s="25"/>
    </row>
    <row r="89" spans="2:21" s="19" customFormat="1" x14ac:dyDescent="0.15">
      <c r="B89" s="20">
        <f>SUBTOTAL(3,$P$4:P89)</f>
        <v>86</v>
      </c>
      <c r="C89" s="26"/>
      <c r="D89" s="27"/>
      <c r="E89" s="26"/>
      <c r="F89" s="27"/>
      <c r="G89" s="26"/>
      <c r="H89" s="27"/>
      <c r="I89" s="26"/>
      <c r="J89" s="26"/>
      <c r="K89" s="29"/>
      <c r="L89" s="70" t="s">
        <v>18</v>
      </c>
      <c r="M89" s="70" t="s">
        <v>18</v>
      </c>
      <c r="N89" s="68" t="s">
        <v>198</v>
      </c>
      <c r="O89" s="69" t="s">
        <v>199</v>
      </c>
      <c r="P89" s="70" t="str">
        <f>N87</f>
        <v>JB_D01_03_03_04</v>
      </c>
      <c r="Q89" s="71" t="s">
        <v>712</v>
      </c>
      <c r="R89" s="72" t="s">
        <v>200</v>
      </c>
      <c r="S89" s="73" t="str">
        <f t="shared" ref="S89" si="18">"-j "&amp;N89</f>
        <v>-j JB_D01_03_03_06</v>
      </c>
      <c r="T89" s="74" t="s">
        <v>27</v>
      </c>
      <c r="U89" s="76"/>
    </row>
    <row r="90" spans="2:21" s="19" customFormat="1" x14ac:dyDescent="0.15">
      <c r="B90" s="20">
        <f>SUBTOTAL(3,$P$4:P90)</f>
        <v>87</v>
      </c>
      <c r="C90" s="26"/>
      <c r="D90" s="27"/>
      <c r="E90" s="26"/>
      <c r="F90" s="27"/>
      <c r="G90" s="26"/>
      <c r="H90" s="27"/>
      <c r="I90" s="26"/>
      <c r="J90" s="26"/>
      <c r="K90" s="31"/>
      <c r="L90" s="14" t="s">
        <v>18</v>
      </c>
      <c r="M90" s="16" t="s">
        <v>18</v>
      </c>
      <c r="N90" s="4" t="s">
        <v>526</v>
      </c>
      <c r="O90" s="17" t="s">
        <v>527</v>
      </c>
      <c r="P90" s="13" t="str">
        <f>N88</f>
        <v>JB_D01_03_03_05</v>
      </c>
      <c r="Q90" s="14" t="s">
        <v>712</v>
      </c>
      <c r="R90" s="33" t="s">
        <v>200</v>
      </c>
      <c r="S90" s="54" t="str">
        <f t="shared" si="16"/>
        <v>-j JB_D01_03_03_07</v>
      </c>
      <c r="T90" s="28" t="s">
        <v>27</v>
      </c>
      <c r="U90" s="25"/>
    </row>
    <row r="91" spans="2:21" s="19" customFormat="1" x14ac:dyDescent="0.15">
      <c r="B91" s="20">
        <f>SUBTOTAL(3,$P$4:P91)</f>
        <v>88</v>
      </c>
      <c r="C91" s="26"/>
      <c r="D91" s="27"/>
      <c r="E91" s="26"/>
      <c r="F91" s="27"/>
      <c r="G91" s="26"/>
      <c r="H91" s="27"/>
      <c r="I91" s="15" t="s">
        <v>64</v>
      </c>
      <c r="J91" s="15" t="s">
        <v>66</v>
      </c>
      <c r="K91" s="30" t="s">
        <v>16</v>
      </c>
      <c r="L91" s="14" t="s">
        <v>18</v>
      </c>
      <c r="M91" s="16" t="s">
        <v>18</v>
      </c>
      <c r="N91" s="15" t="s">
        <v>3</v>
      </c>
      <c r="O91" s="15" t="s">
        <v>3</v>
      </c>
      <c r="P91" s="13" t="str">
        <f>I81</f>
        <v>JN_D01_03_03</v>
      </c>
      <c r="Q91" s="13" t="s">
        <v>25</v>
      </c>
      <c r="R91" s="13" t="s">
        <v>25</v>
      </c>
      <c r="S91" s="13" t="s">
        <v>25</v>
      </c>
      <c r="T91" s="13" t="s">
        <v>25</v>
      </c>
      <c r="U91" s="25"/>
    </row>
    <row r="92" spans="2:21" s="19" customFormat="1" x14ac:dyDescent="0.15">
      <c r="B92" s="20">
        <f>SUBTOTAL(3,$P$4:P92)</f>
        <v>89</v>
      </c>
      <c r="C92" s="26"/>
      <c r="D92" s="27"/>
      <c r="E92" s="26"/>
      <c r="F92" s="27"/>
      <c r="G92" s="26"/>
      <c r="H92" s="27"/>
      <c r="I92" s="26"/>
      <c r="J92" s="26"/>
      <c r="K92" s="29"/>
      <c r="L92" s="14" t="s">
        <v>18</v>
      </c>
      <c r="M92" s="16" t="s">
        <v>18</v>
      </c>
      <c r="N92" s="4" t="s">
        <v>67</v>
      </c>
      <c r="O92" s="17" t="s">
        <v>75</v>
      </c>
      <c r="P92" s="13" t="s">
        <v>28</v>
      </c>
      <c r="Q92" s="14" t="s">
        <v>712</v>
      </c>
      <c r="R92" s="33" t="s">
        <v>183</v>
      </c>
      <c r="S92" s="54" t="str">
        <f t="shared" ref="S92:S98" si="19">"-j "&amp;N92</f>
        <v>-j JB_D01_03_04_01</v>
      </c>
      <c r="T92" s="28" t="s">
        <v>27</v>
      </c>
      <c r="U92" s="25"/>
    </row>
    <row r="93" spans="2:21" s="19" customFormat="1" x14ac:dyDescent="0.15">
      <c r="B93" s="20">
        <f>SUBTOTAL(3,$P$4:P93)</f>
        <v>90</v>
      </c>
      <c r="C93" s="26"/>
      <c r="D93" s="27"/>
      <c r="E93" s="26"/>
      <c r="F93" s="27"/>
      <c r="G93" s="26"/>
      <c r="H93" s="27"/>
      <c r="I93" s="26"/>
      <c r="J93" s="26"/>
      <c r="K93" s="29"/>
      <c r="L93" s="14" t="s">
        <v>18</v>
      </c>
      <c r="M93" s="16" t="s">
        <v>18</v>
      </c>
      <c r="N93" s="4" t="s">
        <v>62</v>
      </c>
      <c r="O93" s="17" t="s">
        <v>76</v>
      </c>
      <c r="P93" s="13" t="str">
        <f>N92</f>
        <v>JB_D01_03_04_01</v>
      </c>
      <c r="Q93" s="14" t="s">
        <v>712</v>
      </c>
      <c r="R93" s="33" t="s">
        <v>183</v>
      </c>
      <c r="S93" s="54" t="str">
        <f t="shared" si="19"/>
        <v>-j JB_D01_03_04_02</v>
      </c>
      <c r="T93" s="28" t="s">
        <v>27</v>
      </c>
      <c r="U93" s="25"/>
    </row>
    <row r="94" spans="2:21" s="19" customFormat="1" x14ac:dyDescent="0.15">
      <c r="B94" s="20">
        <f>SUBTOTAL(3,$P$4:P94)</f>
        <v>91</v>
      </c>
      <c r="C94" s="26"/>
      <c r="D94" s="27"/>
      <c r="E94" s="26"/>
      <c r="F94" s="27"/>
      <c r="G94" s="26"/>
      <c r="H94" s="27"/>
      <c r="I94" s="26"/>
      <c r="J94" s="26"/>
      <c r="K94" s="29"/>
      <c r="L94" s="14" t="s">
        <v>18</v>
      </c>
      <c r="M94" s="16" t="s">
        <v>18</v>
      </c>
      <c r="N94" s="4" t="s">
        <v>68</v>
      </c>
      <c r="O94" s="17" t="s">
        <v>77</v>
      </c>
      <c r="P94" s="13" t="str">
        <f>N93</f>
        <v>JB_D01_03_04_02</v>
      </c>
      <c r="Q94" s="14" t="s">
        <v>712</v>
      </c>
      <c r="R94" s="33" t="s">
        <v>183</v>
      </c>
      <c r="S94" s="54" t="str">
        <f t="shared" si="19"/>
        <v>-j JB_D01_03_04_03</v>
      </c>
      <c r="T94" s="28" t="s">
        <v>27</v>
      </c>
      <c r="U94" s="25"/>
    </row>
    <row r="95" spans="2:21" s="19" customFormat="1" x14ac:dyDescent="0.15">
      <c r="B95" s="20">
        <f>SUBTOTAL(3,$P$4:P95)</f>
        <v>92</v>
      </c>
      <c r="C95" s="26"/>
      <c r="D95" s="27"/>
      <c r="E95" s="26"/>
      <c r="F95" s="27"/>
      <c r="G95" s="26"/>
      <c r="H95" s="27"/>
      <c r="I95" s="26"/>
      <c r="J95" s="26"/>
      <c r="K95" s="29"/>
      <c r="L95" s="14" t="s">
        <v>18</v>
      </c>
      <c r="M95" s="16" t="s">
        <v>18</v>
      </c>
      <c r="N95" s="4" t="s">
        <v>69</v>
      </c>
      <c r="O95" s="17" t="s">
        <v>78</v>
      </c>
      <c r="P95" s="13" t="str">
        <f>N94</f>
        <v>JB_D01_03_04_03</v>
      </c>
      <c r="Q95" s="14" t="s">
        <v>712</v>
      </c>
      <c r="R95" s="33" t="s">
        <v>183</v>
      </c>
      <c r="S95" s="54" t="str">
        <f t="shared" si="19"/>
        <v>-j JB_D01_03_04_04</v>
      </c>
      <c r="T95" s="28" t="s">
        <v>27</v>
      </c>
      <c r="U95" s="25"/>
    </row>
    <row r="96" spans="2:21" s="19" customFormat="1" x14ac:dyDescent="0.15">
      <c r="B96" s="20">
        <f>SUBTOTAL(3,$P$4:P96)</f>
        <v>93</v>
      </c>
      <c r="C96" s="26"/>
      <c r="D96" s="27"/>
      <c r="E96" s="26"/>
      <c r="F96" s="27"/>
      <c r="G96" s="26"/>
      <c r="H96" s="27"/>
      <c r="I96" s="26"/>
      <c r="J96" s="26"/>
      <c r="K96" s="29"/>
      <c r="L96" s="70" t="s">
        <v>18</v>
      </c>
      <c r="M96" s="70" t="s">
        <v>18</v>
      </c>
      <c r="N96" s="68" t="s">
        <v>70</v>
      </c>
      <c r="O96" s="69" t="s">
        <v>79</v>
      </c>
      <c r="P96" s="70" t="str">
        <f>N95</f>
        <v>JB_D01_03_04_04</v>
      </c>
      <c r="Q96" s="71" t="s">
        <v>712</v>
      </c>
      <c r="R96" s="72" t="s">
        <v>183</v>
      </c>
      <c r="S96" s="73" t="str">
        <f t="shared" si="19"/>
        <v>-j JB_D01_03_04_05</v>
      </c>
      <c r="T96" s="74" t="s">
        <v>27</v>
      </c>
      <c r="U96" s="25"/>
    </row>
    <row r="97" spans="2:21" s="19" customFormat="1" x14ac:dyDescent="0.15">
      <c r="B97" s="20">
        <f>SUBTOTAL(3,$P$4:P97)</f>
        <v>94</v>
      </c>
      <c r="C97" s="26"/>
      <c r="D97" s="27"/>
      <c r="E97" s="26"/>
      <c r="F97" s="27"/>
      <c r="G97" s="26"/>
      <c r="H97" s="27"/>
      <c r="I97" s="26"/>
      <c r="J97" s="26"/>
      <c r="K97" s="29"/>
      <c r="L97" s="70" t="s">
        <v>18</v>
      </c>
      <c r="M97" s="70" t="s">
        <v>18</v>
      </c>
      <c r="N97" s="68" t="s">
        <v>399</v>
      </c>
      <c r="O97" s="69" t="s">
        <v>284</v>
      </c>
      <c r="P97" s="70" t="str">
        <f>N$95</f>
        <v>JB_D01_03_04_04</v>
      </c>
      <c r="Q97" s="71" t="s">
        <v>712</v>
      </c>
      <c r="R97" s="72" t="s">
        <v>183</v>
      </c>
      <c r="S97" s="73" t="str">
        <f>"-j "&amp;N97</f>
        <v>-j JB_D01_03_04_06</v>
      </c>
      <c r="T97" s="74" t="s">
        <v>27</v>
      </c>
      <c r="U97" s="25"/>
    </row>
    <row r="98" spans="2:21" s="19" customFormat="1" x14ac:dyDescent="0.15">
      <c r="B98" s="20">
        <f>SUBTOTAL(3,$P$4:P98)</f>
        <v>95</v>
      </c>
      <c r="C98" s="26"/>
      <c r="D98" s="27"/>
      <c r="E98" s="26"/>
      <c r="F98" s="27"/>
      <c r="G98" s="26"/>
      <c r="H98" s="27"/>
      <c r="I98" s="26"/>
      <c r="J98" s="26"/>
      <c r="K98" s="29"/>
      <c r="L98" s="14" t="s">
        <v>18</v>
      </c>
      <c r="M98" s="16" t="s">
        <v>18</v>
      </c>
      <c r="N98" s="4" t="s">
        <v>116</v>
      </c>
      <c r="O98" s="17" t="s">
        <v>117</v>
      </c>
      <c r="P98" s="13" t="str">
        <f>N$95</f>
        <v>JB_D01_03_04_04</v>
      </c>
      <c r="Q98" s="14" t="s">
        <v>712</v>
      </c>
      <c r="R98" s="33" t="s">
        <v>183</v>
      </c>
      <c r="S98" s="54" t="str">
        <f t="shared" si="19"/>
        <v>-j JB_D01_03_04_07</v>
      </c>
      <c r="T98" s="28" t="s">
        <v>27</v>
      </c>
      <c r="U98" s="25"/>
    </row>
    <row r="99" spans="2:21" s="19" customFormat="1" x14ac:dyDescent="0.15">
      <c r="B99" s="20">
        <f>SUBTOTAL(3,$P$4:P99)</f>
        <v>96</v>
      </c>
      <c r="C99" s="26"/>
      <c r="D99" s="27"/>
      <c r="E99" s="26"/>
      <c r="F99" s="27"/>
      <c r="G99" s="26"/>
      <c r="H99" s="27"/>
      <c r="I99" s="75" t="s">
        <v>425</v>
      </c>
      <c r="J99" s="75" t="s">
        <v>178</v>
      </c>
      <c r="K99" s="30" t="s">
        <v>16</v>
      </c>
      <c r="L99" s="14" t="s">
        <v>18</v>
      </c>
      <c r="M99" s="16" t="s">
        <v>18</v>
      </c>
      <c r="N99" s="15" t="s">
        <v>3</v>
      </c>
      <c r="O99" s="15" t="s">
        <v>3</v>
      </c>
      <c r="P99" s="70" t="str">
        <f>I91</f>
        <v>JN_D01_03_04</v>
      </c>
      <c r="Q99" s="13" t="s">
        <v>25</v>
      </c>
      <c r="R99" s="13" t="s">
        <v>25</v>
      </c>
      <c r="S99" s="13" t="s">
        <v>25</v>
      </c>
      <c r="T99" s="13" t="s">
        <v>25</v>
      </c>
      <c r="U99" s="25"/>
    </row>
    <row r="100" spans="2:21" s="19" customFormat="1" x14ac:dyDescent="0.15">
      <c r="B100" s="20">
        <f>SUBTOTAL(3,$P$4:P100)</f>
        <v>97</v>
      </c>
      <c r="C100" s="26"/>
      <c r="D100" s="27"/>
      <c r="E100" s="26"/>
      <c r="F100" s="27"/>
      <c r="G100" s="26"/>
      <c r="H100" s="27"/>
      <c r="I100" s="26"/>
      <c r="J100" s="26"/>
      <c r="K100" s="29"/>
      <c r="L100" s="70" t="s">
        <v>18</v>
      </c>
      <c r="M100" s="70" t="s">
        <v>18</v>
      </c>
      <c r="N100" s="68" t="s">
        <v>179</v>
      </c>
      <c r="O100" s="69" t="s">
        <v>180</v>
      </c>
      <c r="P100" s="70" t="s">
        <v>3</v>
      </c>
      <c r="Q100" s="71" t="s">
        <v>712</v>
      </c>
      <c r="R100" s="72" t="s">
        <v>185</v>
      </c>
      <c r="S100" s="73" t="str">
        <f>"-j "&amp;N100&amp;" -o"</f>
        <v>-j JB_D01_03_07_01 -o</v>
      </c>
      <c r="T100" s="74" t="s">
        <v>27</v>
      </c>
      <c r="U100" s="76" t="s">
        <v>181</v>
      </c>
    </row>
    <row r="101" spans="2:21" s="19" customFormat="1" x14ac:dyDescent="0.15">
      <c r="B101" s="20">
        <f>SUBTOTAL(3,$P$4:P101)</f>
        <v>98</v>
      </c>
      <c r="C101" s="26"/>
      <c r="D101" s="27"/>
      <c r="E101" s="26"/>
      <c r="F101" s="27"/>
      <c r="G101" s="26"/>
      <c r="H101" s="27"/>
      <c r="I101" s="15" t="s">
        <v>459</v>
      </c>
      <c r="J101" s="15" t="s">
        <v>82</v>
      </c>
      <c r="K101" s="30" t="s">
        <v>16</v>
      </c>
      <c r="L101" s="14" t="s">
        <v>18</v>
      </c>
      <c r="M101" s="16" t="s">
        <v>18</v>
      </c>
      <c r="N101" s="15" t="s">
        <v>3</v>
      </c>
      <c r="O101" s="15" t="s">
        <v>3</v>
      </c>
      <c r="P101" s="13" t="str">
        <f>I91</f>
        <v>JN_D01_03_04</v>
      </c>
      <c r="Q101" s="13" t="s">
        <v>25</v>
      </c>
      <c r="R101" s="13" t="s">
        <v>25</v>
      </c>
      <c r="S101" s="13" t="s">
        <v>25</v>
      </c>
      <c r="T101" s="13" t="s">
        <v>25</v>
      </c>
      <c r="U101" s="25"/>
    </row>
    <row r="102" spans="2:21" s="19" customFormat="1" x14ac:dyDescent="0.15">
      <c r="B102" s="20">
        <f>SUBTOTAL(3,$P$4:P102)</f>
        <v>99</v>
      </c>
      <c r="C102" s="26"/>
      <c r="D102" s="27"/>
      <c r="E102" s="26"/>
      <c r="F102" s="27"/>
      <c r="G102" s="26"/>
      <c r="H102" s="27"/>
      <c r="I102" s="26"/>
      <c r="J102" s="26"/>
      <c r="K102" s="29"/>
      <c r="L102" s="14" t="s">
        <v>18</v>
      </c>
      <c r="M102" s="16" t="s">
        <v>18</v>
      </c>
      <c r="N102" s="4" t="s">
        <v>460</v>
      </c>
      <c r="O102" s="4" t="s">
        <v>80</v>
      </c>
      <c r="P102" s="13" t="s">
        <v>3</v>
      </c>
      <c r="Q102" s="14" t="s">
        <v>712</v>
      </c>
      <c r="R102" s="33" t="s">
        <v>186</v>
      </c>
      <c r="S102" s="54" t="s">
        <v>424</v>
      </c>
      <c r="T102" s="28" t="s">
        <v>27</v>
      </c>
      <c r="U102" s="25"/>
    </row>
    <row r="103" spans="2:21" s="19" customFormat="1" x14ac:dyDescent="0.15">
      <c r="B103" s="20">
        <f>SUBTOTAL(3,$P$4:P103)</f>
        <v>100</v>
      </c>
      <c r="C103" s="26"/>
      <c r="D103" s="27"/>
      <c r="E103" s="26"/>
      <c r="F103" s="27"/>
      <c r="G103" s="15" t="s">
        <v>463</v>
      </c>
      <c r="H103" s="21" t="s">
        <v>422</v>
      </c>
      <c r="I103" s="22"/>
      <c r="J103" s="22"/>
      <c r="K103" s="30"/>
      <c r="L103" s="14" t="s">
        <v>20</v>
      </c>
      <c r="M103" s="16" t="s">
        <v>54</v>
      </c>
      <c r="N103" s="4" t="s">
        <v>3</v>
      </c>
      <c r="O103" s="4" t="s">
        <v>3</v>
      </c>
      <c r="P103" s="13" t="s">
        <v>3</v>
      </c>
      <c r="Q103" s="13" t="s">
        <v>25</v>
      </c>
      <c r="R103" s="13" t="s">
        <v>25</v>
      </c>
      <c r="S103" s="13" t="s">
        <v>25</v>
      </c>
      <c r="T103" s="13" t="s">
        <v>25</v>
      </c>
      <c r="U103" s="25"/>
    </row>
    <row r="104" spans="2:21" s="19" customFormat="1" x14ac:dyDescent="0.15">
      <c r="B104" s="20">
        <f>SUBTOTAL(3,$P$4:P104)</f>
        <v>101</v>
      </c>
      <c r="C104" s="26"/>
      <c r="D104" s="27"/>
      <c r="E104" s="26"/>
      <c r="F104" s="27"/>
      <c r="G104" s="26"/>
      <c r="H104" s="27"/>
      <c r="I104" s="15" t="s">
        <v>464</v>
      </c>
      <c r="J104" s="15" t="s">
        <v>81</v>
      </c>
      <c r="K104" s="30" t="s">
        <v>16</v>
      </c>
      <c r="L104" s="14" t="s">
        <v>18</v>
      </c>
      <c r="M104" s="16" t="s">
        <v>18</v>
      </c>
      <c r="N104" s="4" t="s">
        <v>3</v>
      </c>
      <c r="O104" s="4" t="s">
        <v>3</v>
      </c>
      <c r="P104" s="13" t="s">
        <v>3</v>
      </c>
      <c r="Q104" s="13" t="s">
        <v>25</v>
      </c>
      <c r="R104" s="13" t="s">
        <v>25</v>
      </c>
      <c r="S104" s="13" t="s">
        <v>25</v>
      </c>
      <c r="T104" s="13" t="s">
        <v>25</v>
      </c>
      <c r="U104" s="25"/>
    </row>
    <row r="105" spans="2:21" s="19" customFormat="1" x14ac:dyDescent="0.15">
      <c r="B105" s="20">
        <f>SUBTOTAL(3,$P$4:P105)</f>
        <v>102</v>
      </c>
      <c r="C105" s="26"/>
      <c r="D105" s="27"/>
      <c r="E105" s="26"/>
      <c r="F105" s="27"/>
      <c r="G105" s="26"/>
      <c r="H105" s="27"/>
      <c r="I105" s="27"/>
      <c r="J105" s="26"/>
      <c r="K105" s="31"/>
      <c r="L105" s="14" t="s">
        <v>18</v>
      </c>
      <c r="M105" s="16" t="s">
        <v>18</v>
      </c>
      <c r="N105" s="4" t="s">
        <v>465</v>
      </c>
      <c r="O105" s="4" t="s">
        <v>398</v>
      </c>
      <c r="P105" s="13" t="s">
        <v>3</v>
      </c>
      <c r="Q105" s="14" t="s">
        <v>712</v>
      </c>
      <c r="R105" s="33" t="s">
        <v>420</v>
      </c>
      <c r="S105" s="54" t="s">
        <v>423</v>
      </c>
      <c r="T105" s="28" t="s">
        <v>27</v>
      </c>
      <c r="U105" s="25"/>
    </row>
    <row r="106" spans="2:21" s="19" customFormat="1" x14ac:dyDescent="0.15">
      <c r="B106" s="20">
        <f>SUBTOTAL(3,$P$4:P106)</f>
        <v>103</v>
      </c>
      <c r="C106" s="26"/>
      <c r="D106" s="27"/>
      <c r="E106" s="26"/>
      <c r="F106" s="27"/>
      <c r="G106" s="26"/>
      <c r="H106" s="27"/>
      <c r="I106" s="15" t="s">
        <v>416</v>
      </c>
      <c r="J106" s="15" t="s">
        <v>412</v>
      </c>
      <c r="K106" s="30" t="s">
        <v>16</v>
      </c>
      <c r="L106" s="14" t="s">
        <v>18</v>
      </c>
      <c r="M106" s="16" t="s">
        <v>18</v>
      </c>
      <c r="N106" s="4" t="s">
        <v>3</v>
      </c>
      <c r="O106" s="4" t="s">
        <v>3</v>
      </c>
      <c r="P106" s="13" t="str">
        <f>I104</f>
        <v>JN_D01_04_00-1</v>
      </c>
      <c r="Q106" s="14" t="s">
        <v>25</v>
      </c>
      <c r="R106" s="33" t="s">
        <v>25</v>
      </c>
      <c r="S106" s="54" t="s">
        <v>25</v>
      </c>
      <c r="T106" s="28" t="s">
        <v>3</v>
      </c>
      <c r="U106" s="25"/>
    </row>
    <row r="107" spans="2:21" s="19" customFormat="1" x14ac:dyDescent="0.15">
      <c r="B107" s="20">
        <f>SUBTOTAL(3,$P$4:P107)</f>
        <v>104</v>
      </c>
      <c r="C107" s="26"/>
      <c r="D107" s="27"/>
      <c r="E107" s="26"/>
      <c r="F107" s="27"/>
      <c r="G107" s="26"/>
      <c r="H107" s="27"/>
      <c r="I107" s="26"/>
      <c r="J107" s="26"/>
      <c r="K107" s="29"/>
      <c r="L107" s="14" t="s">
        <v>18</v>
      </c>
      <c r="M107" s="16" t="s">
        <v>18</v>
      </c>
      <c r="N107" s="4" t="s">
        <v>418</v>
      </c>
      <c r="O107" s="4" t="s">
        <v>414</v>
      </c>
      <c r="P107" s="13" t="s">
        <v>3</v>
      </c>
      <c r="Q107" s="14" t="s">
        <v>712</v>
      </c>
      <c r="R107" s="33" t="s">
        <v>413</v>
      </c>
      <c r="S107" s="54" t="str">
        <f>"-j "&amp;N107&amp;"  -M create_table"</f>
        <v>-j JB_D01_04_10_01  -M create_table</v>
      </c>
      <c r="T107" s="28" t="s">
        <v>27</v>
      </c>
      <c r="U107" s="25"/>
    </row>
    <row r="108" spans="2:21" s="19" customFormat="1" x14ac:dyDescent="0.15">
      <c r="B108" s="20">
        <f>SUBTOTAL(3,$P$4:P108)</f>
        <v>105</v>
      </c>
      <c r="C108" s="26"/>
      <c r="D108" s="27"/>
      <c r="E108" s="26"/>
      <c r="F108" s="27"/>
      <c r="G108" s="26"/>
      <c r="H108" s="27"/>
      <c r="I108" s="26"/>
      <c r="J108" s="26"/>
      <c r="K108" s="29"/>
      <c r="L108" s="14" t="s">
        <v>18</v>
      </c>
      <c r="M108" s="16" t="s">
        <v>18</v>
      </c>
      <c r="N108" s="4" t="s">
        <v>419</v>
      </c>
      <c r="O108" s="4" t="s">
        <v>415</v>
      </c>
      <c r="P108" s="13" t="str">
        <f>N107</f>
        <v>JB_D01_04_10_01</v>
      </c>
      <c r="Q108" s="14" t="s">
        <v>712</v>
      </c>
      <c r="R108" s="33" t="s">
        <v>413</v>
      </c>
      <c r="S108" s="54" t="str">
        <f>"-j "&amp;N108&amp;"  -M make_input_output"</f>
        <v>-j JB_D01_04_10_02  -M make_input_output</v>
      </c>
      <c r="T108" s="28" t="s">
        <v>27</v>
      </c>
      <c r="U108" s="25"/>
    </row>
    <row r="109" spans="2:21" s="19" customFormat="1" x14ac:dyDescent="0.15">
      <c r="B109" s="20">
        <f>SUBTOTAL(3,$P$4:P109)</f>
        <v>106</v>
      </c>
      <c r="C109" s="26"/>
      <c r="D109" s="27"/>
      <c r="E109" s="26"/>
      <c r="F109" s="27"/>
      <c r="G109" s="26"/>
      <c r="H109" s="27"/>
      <c r="I109" s="15" t="s">
        <v>467</v>
      </c>
      <c r="J109" s="15" t="s">
        <v>82</v>
      </c>
      <c r="K109" s="30" t="s">
        <v>16</v>
      </c>
      <c r="L109" s="14" t="s">
        <v>18</v>
      </c>
      <c r="M109" s="16" t="s">
        <v>18</v>
      </c>
      <c r="N109" s="4" t="s">
        <v>3</v>
      </c>
      <c r="O109" s="4" t="s">
        <v>3</v>
      </c>
      <c r="P109" s="13" t="str">
        <f>I106</f>
        <v>JN_D01_04_10</v>
      </c>
      <c r="Q109" s="14" t="s">
        <v>25</v>
      </c>
      <c r="R109" s="33" t="s">
        <v>25</v>
      </c>
      <c r="S109" s="54" t="s">
        <v>25</v>
      </c>
      <c r="T109" s="28" t="s">
        <v>3</v>
      </c>
      <c r="U109" s="25"/>
    </row>
    <row r="110" spans="2:21" s="19" customFormat="1" x14ac:dyDescent="0.15">
      <c r="B110" s="20">
        <f>SUBTOTAL(3,$P$4:P110)</f>
        <v>107</v>
      </c>
      <c r="C110" s="26"/>
      <c r="D110" s="27"/>
      <c r="E110" s="26"/>
      <c r="F110" s="27"/>
      <c r="G110" s="26"/>
      <c r="H110" s="27"/>
      <c r="I110" s="26"/>
      <c r="J110" s="26"/>
      <c r="K110" s="29"/>
      <c r="L110" s="14" t="s">
        <v>18</v>
      </c>
      <c r="M110" s="16" t="s">
        <v>18</v>
      </c>
      <c r="N110" s="4" t="s">
        <v>466</v>
      </c>
      <c r="O110" s="4" t="s">
        <v>80</v>
      </c>
      <c r="P110" s="13" t="s">
        <v>3</v>
      </c>
      <c r="Q110" s="14" t="s">
        <v>712</v>
      </c>
      <c r="R110" s="33" t="s">
        <v>417</v>
      </c>
      <c r="S110" s="54" t="s">
        <v>424</v>
      </c>
      <c r="T110" s="28" t="s">
        <v>27</v>
      </c>
      <c r="U110" s="25"/>
    </row>
    <row r="111" spans="2:21" s="19" customFormat="1" x14ac:dyDescent="0.15">
      <c r="B111" s="20">
        <f>SUBTOTAL(3,$P$4:P111)</f>
        <v>108</v>
      </c>
      <c r="C111" s="26"/>
      <c r="D111" s="27"/>
      <c r="E111" s="26"/>
      <c r="F111" s="27"/>
      <c r="G111" s="15" t="s">
        <v>468</v>
      </c>
      <c r="H111" s="21" t="s">
        <v>469</v>
      </c>
      <c r="I111" s="22"/>
      <c r="J111" s="22"/>
      <c r="K111" s="30"/>
      <c r="L111" s="14" t="s">
        <v>20</v>
      </c>
      <c r="M111" s="16" t="s">
        <v>54</v>
      </c>
      <c r="N111" s="4" t="s">
        <v>3</v>
      </c>
      <c r="O111" s="4" t="s">
        <v>3</v>
      </c>
      <c r="P111" s="13" t="s">
        <v>3</v>
      </c>
      <c r="Q111" s="14" t="s">
        <v>25</v>
      </c>
      <c r="R111" s="33" t="s">
        <v>25</v>
      </c>
      <c r="S111" s="54" t="s">
        <v>25</v>
      </c>
      <c r="T111" s="28" t="s">
        <v>3</v>
      </c>
      <c r="U111" s="25"/>
    </row>
    <row r="112" spans="2:21" s="19" customFormat="1" x14ac:dyDescent="0.15">
      <c r="B112" s="20">
        <f>SUBTOTAL(3,$P$4:P112)</f>
        <v>109</v>
      </c>
      <c r="C112" s="26"/>
      <c r="D112" s="27"/>
      <c r="E112" s="26"/>
      <c r="F112" s="27"/>
      <c r="G112" s="26"/>
      <c r="H112" s="27"/>
      <c r="I112" s="15" t="s">
        <v>470</v>
      </c>
      <c r="J112" s="15" t="s">
        <v>81</v>
      </c>
      <c r="K112" s="30" t="s">
        <v>16</v>
      </c>
      <c r="L112" s="14" t="s">
        <v>18</v>
      </c>
      <c r="M112" s="16" t="s">
        <v>18</v>
      </c>
      <c r="N112" s="4" t="s">
        <v>3</v>
      </c>
      <c r="O112" s="4" t="s">
        <v>3</v>
      </c>
      <c r="P112" s="13" t="s">
        <v>3</v>
      </c>
      <c r="Q112" s="14" t="s">
        <v>25</v>
      </c>
      <c r="R112" s="33" t="s">
        <v>25</v>
      </c>
      <c r="S112" s="54" t="s">
        <v>25</v>
      </c>
      <c r="T112" s="28" t="s">
        <v>3</v>
      </c>
      <c r="U112" s="25"/>
    </row>
    <row r="113" spans="2:21" s="19" customFormat="1" x14ac:dyDescent="0.15">
      <c r="B113" s="20">
        <f>SUBTOTAL(3,$P$4:P113)</f>
        <v>110</v>
      </c>
      <c r="C113" s="26"/>
      <c r="D113" s="27"/>
      <c r="E113" s="26"/>
      <c r="F113" s="27"/>
      <c r="G113" s="26"/>
      <c r="H113" s="27"/>
      <c r="I113" s="27"/>
      <c r="J113" s="26"/>
      <c r="K113" s="31"/>
      <c r="L113" s="14" t="s">
        <v>18</v>
      </c>
      <c r="M113" s="16" t="s">
        <v>18</v>
      </c>
      <c r="N113" s="4" t="s">
        <v>472</v>
      </c>
      <c r="O113" s="4" t="s">
        <v>398</v>
      </c>
      <c r="P113" s="13" t="s">
        <v>3</v>
      </c>
      <c r="Q113" s="14" t="s">
        <v>712</v>
      </c>
      <c r="R113" s="33" t="s">
        <v>420</v>
      </c>
      <c r="S113" s="54" t="s">
        <v>423</v>
      </c>
      <c r="T113" s="28" t="s">
        <v>27</v>
      </c>
      <c r="U113" s="25"/>
    </row>
    <row r="114" spans="2:21" s="19" customFormat="1" x14ac:dyDescent="0.15">
      <c r="B114" s="20">
        <f>SUBTOTAL(3,$P$4:P114)</f>
        <v>111</v>
      </c>
      <c r="C114" s="26"/>
      <c r="D114" s="27"/>
      <c r="E114" s="26"/>
      <c r="F114" s="27"/>
      <c r="G114" s="26"/>
      <c r="H114" s="27"/>
      <c r="I114" s="15" t="s">
        <v>483</v>
      </c>
      <c r="J114" s="15" t="s">
        <v>482</v>
      </c>
      <c r="K114" s="30" t="s">
        <v>16</v>
      </c>
      <c r="L114" s="14" t="s">
        <v>18</v>
      </c>
      <c r="M114" s="16" t="s">
        <v>18</v>
      </c>
      <c r="N114" s="4" t="s">
        <v>3</v>
      </c>
      <c r="O114" s="4" t="s">
        <v>3</v>
      </c>
      <c r="P114" s="13" t="str">
        <f>I112</f>
        <v>JN_D01_04_00-2</v>
      </c>
      <c r="Q114" s="14" t="s">
        <v>25</v>
      </c>
      <c r="R114" s="33" t="s">
        <v>3</v>
      </c>
      <c r="S114" s="54" t="s">
        <v>25</v>
      </c>
      <c r="T114" s="28" t="s">
        <v>3</v>
      </c>
      <c r="U114" s="25"/>
    </row>
    <row r="115" spans="2:21" s="19" customFormat="1" x14ac:dyDescent="0.15">
      <c r="B115" s="20">
        <f>SUBTOTAL(3,$P$4:P115)</f>
        <v>112</v>
      </c>
      <c r="C115" s="26"/>
      <c r="D115" s="27"/>
      <c r="E115" s="26"/>
      <c r="F115" s="27"/>
      <c r="G115" s="26"/>
      <c r="H115" s="27"/>
      <c r="I115" s="26"/>
      <c r="J115" s="26"/>
      <c r="K115" s="29"/>
      <c r="L115" s="14" t="s">
        <v>18</v>
      </c>
      <c r="M115" s="16" t="s">
        <v>18</v>
      </c>
      <c r="N115" s="4" t="s">
        <v>501</v>
      </c>
      <c r="O115" s="4" t="s">
        <v>481</v>
      </c>
      <c r="P115" s="13" t="s">
        <v>3</v>
      </c>
      <c r="Q115" s="14" t="s">
        <v>712</v>
      </c>
      <c r="R115" s="33" t="s">
        <v>200</v>
      </c>
      <c r="S115" s="54" t="str">
        <f>"-j "&amp;N115</f>
        <v>-j JB_D01_04_11_01_01</v>
      </c>
      <c r="T115" s="28" t="s">
        <v>27</v>
      </c>
      <c r="U115" s="25"/>
    </row>
    <row r="116" spans="2:21" s="19" customFormat="1" x14ac:dyDescent="0.15">
      <c r="B116" s="20">
        <f>SUBTOTAL(3,$P$4:P116)</f>
        <v>113</v>
      </c>
      <c r="C116" s="26"/>
      <c r="D116" s="27"/>
      <c r="E116" s="26"/>
      <c r="F116" s="27"/>
      <c r="G116" s="26"/>
      <c r="H116" s="27"/>
      <c r="I116" s="15" t="s">
        <v>484</v>
      </c>
      <c r="J116" s="15" t="s">
        <v>485</v>
      </c>
      <c r="K116" s="30" t="s">
        <v>16</v>
      </c>
      <c r="L116" s="14" t="s">
        <v>18</v>
      </c>
      <c r="M116" s="16" t="s">
        <v>18</v>
      </c>
      <c r="N116" s="4" t="s">
        <v>3</v>
      </c>
      <c r="O116" s="4" t="s">
        <v>3</v>
      </c>
      <c r="P116" s="13" t="str">
        <f>I114</f>
        <v>JN_D01_04_11_01</v>
      </c>
      <c r="Q116" s="14" t="s">
        <v>25</v>
      </c>
      <c r="R116" s="33" t="s">
        <v>3</v>
      </c>
      <c r="S116" s="54" t="s">
        <v>25</v>
      </c>
      <c r="T116" s="28" t="s">
        <v>3</v>
      </c>
      <c r="U116" s="25"/>
    </row>
    <row r="117" spans="2:21" s="19" customFormat="1" x14ac:dyDescent="0.15">
      <c r="B117" s="20">
        <f>SUBTOTAL(3,$P$4:P117)</f>
        <v>114</v>
      </c>
      <c r="C117" s="26"/>
      <c r="D117" s="27"/>
      <c r="E117" s="26"/>
      <c r="F117" s="27"/>
      <c r="G117" s="26"/>
      <c r="H117" s="27"/>
      <c r="I117" s="26"/>
      <c r="J117" s="26"/>
      <c r="K117" s="29"/>
      <c r="L117" s="14" t="s">
        <v>18</v>
      </c>
      <c r="M117" s="16" t="s">
        <v>18</v>
      </c>
      <c r="N117" s="4" t="s">
        <v>486</v>
      </c>
      <c r="O117" s="4" t="s">
        <v>488</v>
      </c>
      <c r="P117" s="13" t="s">
        <v>3</v>
      </c>
      <c r="Q117" s="14" t="s">
        <v>712</v>
      </c>
      <c r="R117" s="33" t="s">
        <v>496</v>
      </c>
      <c r="S117" s="82" t="str">
        <f>"-j "&amp;N117&amp;" -e monthly_statistics"</f>
        <v>-j JB_D01_04_11_01_02 -e monthly_statistics</v>
      </c>
      <c r="T117" s="28" t="s">
        <v>27</v>
      </c>
      <c r="U117" s="25"/>
    </row>
    <row r="118" spans="2:21" s="19" customFormat="1" x14ac:dyDescent="0.15">
      <c r="B118" s="20">
        <f>SUBTOTAL(3,$P$4:P118)</f>
        <v>115</v>
      </c>
      <c r="C118" s="26"/>
      <c r="D118" s="27"/>
      <c r="E118" s="26"/>
      <c r="F118" s="27"/>
      <c r="G118" s="26"/>
      <c r="H118" s="27"/>
      <c r="I118" s="26"/>
      <c r="J118" s="26"/>
      <c r="K118" s="29"/>
      <c r="L118" s="14" t="s">
        <v>18</v>
      </c>
      <c r="M118" s="16" t="s">
        <v>18</v>
      </c>
      <c r="N118" s="4" t="s">
        <v>487</v>
      </c>
      <c r="O118" s="4" t="s">
        <v>489</v>
      </c>
      <c r="P118" s="13" t="str">
        <f>N117</f>
        <v>JB_D01_04_11_01_02</v>
      </c>
      <c r="Q118" s="14" t="s">
        <v>712</v>
      </c>
      <c r="R118" s="33" t="s">
        <v>496</v>
      </c>
      <c r="S118" s="82" t="str">
        <f>"-j "&amp;N118&amp;" -e monthly_distribution"</f>
        <v>-j JB_D01_04_11_02_02 -e monthly_distribution</v>
      </c>
      <c r="T118" s="28" t="s">
        <v>27</v>
      </c>
      <c r="U118" s="25"/>
    </row>
    <row r="119" spans="2:21" s="19" customFormat="1" x14ac:dyDescent="0.15">
      <c r="B119" s="20">
        <f>SUBTOTAL(3,$P$4:P119)</f>
        <v>116</v>
      </c>
      <c r="C119" s="26"/>
      <c r="D119" s="27"/>
      <c r="E119" s="26"/>
      <c r="F119" s="27"/>
      <c r="G119" s="26"/>
      <c r="H119" s="27"/>
      <c r="I119" s="15" t="s">
        <v>543</v>
      </c>
      <c r="J119" s="15" t="s">
        <v>545</v>
      </c>
      <c r="K119" s="30" t="s">
        <v>16</v>
      </c>
      <c r="L119" s="14" t="s">
        <v>18</v>
      </c>
      <c r="M119" s="16" t="s">
        <v>18</v>
      </c>
      <c r="N119" s="4" t="s">
        <v>3</v>
      </c>
      <c r="O119" s="4" t="s">
        <v>3</v>
      </c>
      <c r="P119" s="13" t="str">
        <f>I116</f>
        <v>JN_D01_04_11_02</v>
      </c>
      <c r="Q119" s="14" t="s">
        <v>25</v>
      </c>
      <c r="R119" s="33" t="s">
        <v>3</v>
      </c>
      <c r="S119" s="54" t="s">
        <v>25</v>
      </c>
      <c r="T119" s="28" t="s">
        <v>3</v>
      </c>
      <c r="U119" s="25"/>
    </row>
    <row r="120" spans="2:21" s="19" customFormat="1" x14ac:dyDescent="0.15">
      <c r="B120" s="20">
        <f>SUBTOTAL(3,$P$4:P120)</f>
        <v>117</v>
      </c>
      <c r="C120" s="26"/>
      <c r="D120" s="27"/>
      <c r="E120" s="26"/>
      <c r="F120" s="27"/>
      <c r="G120" s="26"/>
      <c r="H120" s="27"/>
      <c r="I120" s="83"/>
      <c r="J120" s="83"/>
      <c r="K120" s="84"/>
      <c r="L120" s="14" t="s">
        <v>18</v>
      </c>
      <c r="M120" s="16" t="s">
        <v>18</v>
      </c>
      <c r="N120" s="4" t="s">
        <v>544</v>
      </c>
      <c r="O120" s="4" t="s">
        <v>546</v>
      </c>
      <c r="P120" s="13" t="s">
        <v>3</v>
      </c>
      <c r="Q120" s="14" t="s">
        <v>712</v>
      </c>
      <c r="R120" s="33" t="s">
        <v>547</v>
      </c>
      <c r="S120" s="54" t="str">
        <f>"-j "&amp;N120&amp;" -e mml_check"</f>
        <v>-j JB_D01_04_11_01_03 -e mml_check</v>
      </c>
      <c r="T120" s="28" t="s">
        <v>27</v>
      </c>
      <c r="U120" s="25"/>
    </row>
    <row r="121" spans="2:21" s="19" customFormat="1" x14ac:dyDescent="0.15">
      <c r="B121" s="20">
        <f>SUBTOTAL(3,$P$4:P121)</f>
        <v>118</v>
      </c>
      <c r="C121" s="26"/>
      <c r="D121" s="27"/>
      <c r="E121" s="26"/>
      <c r="F121" s="27"/>
      <c r="G121" s="26"/>
      <c r="H121" s="27"/>
      <c r="I121" s="15" t="s">
        <v>471</v>
      </c>
      <c r="J121" s="15" t="s">
        <v>82</v>
      </c>
      <c r="K121" s="30" t="s">
        <v>16</v>
      </c>
      <c r="L121" s="14" t="s">
        <v>18</v>
      </c>
      <c r="M121" s="16" t="s">
        <v>18</v>
      </c>
      <c r="N121" s="4" t="s">
        <v>3</v>
      </c>
      <c r="O121" s="4" t="s">
        <v>3</v>
      </c>
      <c r="P121" s="13" t="str">
        <f>I119</f>
        <v>JN_D01_04_11_03</v>
      </c>
      <c r="Q121" s="14" t="s">
        <v>25</v>
      </c>
      <c r="R121" s="33" t="s">
        <v>3</v>
      </c>
      <c r="S121" s="54" t="s">
        <v>25</v>
      </c>
      <c r="T121" s="28" t="s">
        <v>3</v>
      </c>
      <c r="U121" s="25"/>
    </row>
    <row r="122" spans="2:21" s="19" customFormat="1" x14ac:dyDescent="0.15">
      <c r="B122" s="20">
        <f>SUBTOTAL(3,$P$4:P122)</f>
        <v>119</v>
      </c>
      <c r="C122" s="26"/>
      <c r="D122" s="27"/>
      <c r="E122" s="26"/>
      <c r="F122" s="27"/>
      <c r="G122" s="26"/>
      <c r="H122" s="27"/>
      <c r="I122" s="26"/>
      <c r="J122" s="26"/>
      <c r="K122" s="29"/>
      <c r="L122" s="14" t="s">
        <v>18</v>
      </c>
      <c r="M122" s="16" t="s">
        <v>18</v>
      </c>
      <c r="N122" s="4" t="s">
        <v>473</v>
      </c>
      <c r="O122" s="4" t="s">
        <v>80</v>
      </c>
      <c r="P122" s="13" t="s">
        <v>3</v>
      </c>
      <c r="Q122" s="14" t="s">
        <v>712</v>
      </c>
      <c r="R122" s="33" t="s">
        <v>417</v>
      </c>
      <c r="S122" s="54" t="s">
        <v>424</v>
      </c>
      <c r="T122" s="28" t="s">
        <v>27</v>
      </c>
      <c r="U122" s="25"/>
    </row>
    <row r="123" spans="2:21" s="19" customFormat="1" x14ac:dyDescent="0.15">
      <c r="B123" s="20">
        <f>SUBTOTAL(3,$P$4:P123)</f>
        <v>120</v>
      </c>
      <c r="C123" s="26"/>
      <c r="D123" s="27"/>
      <c r="E123" s="26"/>
      <c r="F123" s="27"/>
      <c r="G123" s="15" t="s">
        <v>100</v>
      </c>
      <c r="H123" s="21" t="s">
        <v>101</v>
      </c>
      <c r="I123" s="22"/>
      <c r="J123" s="22"/>
      <c r="K123" s="30"/>
      <c r="L123" s="14" t="s">
        <v>21</v>
      </c>
      <c r="M123" s="16" t="s">
        <v>21</v>
      </c>
      <c r="N123" s="4" t="s">
        <v>3</v>
      </c>
      <c r="O123" s="4" t="s">
        <v>3</v>
      </c>
      <c r="P123" s="13" t="s">
        <v>3</v>
      </c>
      <c r="Q123" s="13" t="s">
        <v>25</v>
      </c>
      <c r="R123" s="13" t="s">
        <v>25</v>
      </c>
      <c r="S123" s="13" t="s">
        <v>25</v>
      </c>
      <c r="T123" s="13" t="s">
        <v>25</v>
      </c>
      <c r="U123" s="25"/>
    </row>
    <row r="124" spans="2:21" s="19" customFormat="1" x14ac:dyDescent="0.15">
      <c r="B124" s="20">
        <f>SUBTOTAL(3,$P$4:P124)</f>
        <v>121</v>
      </c>
      <c r="C124" s="26"/>
      <c r="D124" s="27"/>
      <c r="E124" s="26"/>
      <c r="F124" s="27"/>
      <c r="G124" s="26"/>
      <c r="H124" s="27"/>
      <c r="I124" s="15" t="s">
        <v>102</v>
      </c>
      <c r="J124" s="15" t="s">
        <v>105</v>
      </c>
      <c r="K124" s="30" t="s">
        <v>7</v>
      </c>
      <c r="L124" s="14" t="s">
        <v>18</v>
      </c>
      <c r="M124" s="16" t="s">
        <v>18</v>
      </c>
      <c r="N124" s="4" t="s">
        <v>3</v>
      </c>
      <c r="O124" s="4" t="s">
        <v>3</v>
      </c>
      <c r="P124" s="13" t="s">
        <v>3</v>
      </c>
      <c r="Q124" s="13" t="s">
        <v>25</v>
      </c>
      <c r="R124" s="13" t="s">
        <v>25</v>
      </c>
      <c r="S124" s="13" t="s">
        <v>25</v>
      </c>
      <c r="T124" s="13" t="s">
        <v>25</v>
      </c>
      <c r="U124" s="25"/>
    </row>
    <row r="125" spans="2:21" s="19" customFormat="1" x14ac:dyDescent="0.15">
      <c r="B125" s="20">
        <f>SUBTOTAL(3,$P$4:P125)</f>
        <v>122</v>
      </c>
      <c r="C125" s="26"/>
      <c r="D125" s="27"/>
      <c r="E125" s="26"/>
      <c r="F125" s="27"/>
      <c r="G125" s="26"/>
      <c r="H125" s="27"/>
      <c r="I125" s="27"/>
      <c r="J125" s="26"/>
      <c r="K125" s="31"/>
      <c r="L125" s="14" t="s">
        <v>18</v>
      </c>
      <c r="M125" s="16" t="s">
        <v>18</v>
      </c>
      <c r="N125" s="4" t="s">
        <v>103</v>
      </c>
      <c r="O125" s="4" t="s">
        <v>57</v>
      </c>
      <c r="P125" s="13" t="s">
        <v>3</v>
      </c>
      <c r="Q125" s="14" t="s">
        <v>712</v>
      </c>
      <c r="R125" s="33" t="s">
        <v>182</v>
      </c>
      <c r="S125" s="54" t="s">
        <v>531</v>
      </c>
      <c r="T125" s="28" t="s">
        <v>27</v>
      </c>
      <c r="U125" s="25" t="s">
        <v>104</v>
      </c>
    </row>
    <row r="126" spans="2:21" s="19" customFormat="1" x14ac:dyDescent="0.15">
      <c r="B126" s="20">
        <f>SUBTOTAL(3,$P$4:P126)</f>
        <v>123</v>
      </c>
      <c r="C126" s="26"/>
      <c r="D126" s="27"/>
      <c r="E126" s="26"/>
      <c r="F126" s="27"/>
      <c r="G126" s="26"/>
      <c r="H126" s="27"/>
      <c r="I126" s="15" t="s">
        <v>535</v>
      </c>
      <c r="J126" s="15" t="s">
        <v>534</v>
      </c>
      <c r="K126" s="30" t="s">
        <v>7</v>
      </c>
      <c r="L126" s="14" t="s">
        <v>18</v>
      </c>
      <c r="M126" s="16" t="s">
        <v>18</v>
      </c>
      <c r="N126" s="4" t="s">
        <v>3</v>
      </c>
      <c r="O126" s="17" t="s">
        <v>3</v>
      </c>
      <c r="P126" s="13" t="s">
        <v>3</v>
      </c>
      <c r="Q126" s="14" t="s">
        <v>25</v>
      </c>
      <c r="R126" s="33" t="s">
        <v>25</v>
      </c>
      <c r="S126" s="54" t="s">
        <v>25</v>
      </c>
      <c r="T126" s="28" t="s">
        <v>3</v>
      </c>
      <c r="U126" s="25"/>
    </row>
    <row r="127" spans="2:21" s="19" customFormat="1" x14ac:dyDescent="0.15">
      <c r="B127" s="20">
        <f>SUBTOTAL(3,$P$4:P127)</f>
        <v>124</v>
      </c>
      <c r="C127" s="26"/>
      <c r="D127" s="27"/>
      <c r="E127" s="26"/>
      <c r="F127" s="27"/>
      <c r="G127" s="26"/>
      <c r="H127" s="27"/>
      <c r="I127" s="27"/>
      <c r="J127" s="26"/>
      <c r="K127" s="31"/>
      <c r="L127" s="14" t="s">
        <v>18</v>
      </c>
      <c r="M127" s="16" t="s">
        <v>18</v>
      </c>
      <c r="N127" s="4" t="s">
        <v>536</v>
      </c>
      <c r="O127" s="17" t="s">
        <v>533</v>
      </c>
      <c r="P127" s="13" t="s">
        <v>3</v>
      </c>
      <c r="Q127" s="14" t="s">
        <v>712</v>
      </c>
      <c r="R127" s="33" t="s">
        <v>537</v>
      </c>
      <c r="S127" s="54" t="str">
        <f t="shared" ref="S127" si="20">"-j "&amp;N127</f>
        <v>-j JB_D01_05_02_11</v>
      </c>
      <c r="T127" s="28" t="s">
        <v>27</v>
      </c>
      <c r="U127" s="25"/>
    </row>
    <row r="128" spans="2:21" s="19" customFormat="1" x14ac:dyDescent="0.15">
      <c r="B128" s="20">
        <f>SUBTOTAL(3,$P$4:P128)</f>
        <v>125</v>
      </c>
      <c r="C128" s="26"/>
      <c r="D128" s="27"/>
      <c r="E128" s="26"/>
      <c r="F128" s="27"/>
      <c r="G128" s="26"/>
      <c r="H128" s="27"/>
      <c r="I128" s="75" t="s">
        <v>111</v>
      </c>
      <c r="J128" s="75" t="s">
        <v>110</v>
      </c>
      <c r="K128" s="80" t="s">
        <v>7</v>
      </c>
      <c r="L128" s="70" t="s">
        <v>18</v>
      </c>
      <c r="M128" s="70" t="s">
        <v>18</v>
      </c>
      <c r="N128" s="68" t="s">
        <v>3</v>
      </c>
      <c r="O128" s="69" t="s">
        <v>3</v>
      </c>
      <c r="P128" s="70" t="s">
        <v>3</v>
      </c>
      <c r="Q128" s="71" t="s">
        <v>25</v>
      </c>
      <c r="R128" s="72" t="s">
        <v>25</v>
      </c>
      <c r="S128" s="73" t="s">
        <v>25</v>
      </c>
      <c r="T128" s="74" t="s">
        <v>3</v>
      </c>
      <c r="U128" s="25"/>
    </row>
    <row r="129" spans="2:21" s="19" customFormat="1" x14ac:dyDescent="0.15">
      <c r="B129" s="20">
        <f>SUBTOTAL(3,$P$4:P129)</f>
        <v>126</v>
      </c>
      <c r="C129" s="26"/>
      <c r="D129" s="27"/>
      <c r="E129" s="26"/>
      <c r="F129" s="27"/>
      <c r="G129" s="26"/>
      <c r="H129" s="27"/>
      <c r="I129" s="77"/>
      <c r="J129" s="78"/>
      <c r="K129" s="79"/>
      <c r="L129" s="70" t="s">
        <v>18</v>
      </c>
      <c r="M129" s="70" t="s">
        <v>18</v>
      </c>
      <c r="N129" s="68" t="s">
        <v>106</v>
      </c>
      <c r="O129" s="69" t="s">
        <v>209</v>
      </c>
      <c r="P129" s="70" t="str">
        <f t="shared" ref="P129:P138" si="21">N128</f>
        <v>-</v>
      </c>
      <c r="Q129" s="71" t="s">
        <v>712</v>
      </c>
      <c r="R129" s="72" t="s">
        <v>187</v>
      </c>
      <c r="S129" s="73" t="str">
        <f>"-j "&amp;N129</f>
        <v>-j JB_D01_05_05_01</v>
      </c>
      <c r="T129" s="74" t="s">
        <v>27</v>
      </c>
      <c r="U129" s="25"/>
    </row>
    <row r="130" spans="2:21" s="19" customFormat="1" x14ac:dyDescent="0.15">
      <c r="B130" s="20">
        <f>SUBTOTAL(3,$P$4:P130)</f>
        <v>127</v>
      </c>
      <c r="C130" s="26"/>
      <c r="D130" s="27"/>
      <c r="E130" s="26"/>
      <c r="F130" s="27"/>
      <c r="G130" s="26"/>
      <c r="H130" s="27"/>
      <c r="I130" s="77"/>
      <c r="J130" s="78"/>
      <c r="K130" s="79"/>
      <c r="L130" s="70" t="s">
        <v>18</v>
      </c>
      <c r="M130" s="70" t="s">
        <v>18</v>
      </c>
      <c r="N130" s="68" t="s">
        <v>220</v>
      </c>
      <c r="O130" s="69" t="s">
        <v>208</v>
      </c>
      <c r="P130" s="70" t="str">
        <f t="shared" si="21"/>
        <v>JB_D01_05_05_01</v>
      </c>
      <c r="Q130" s="71" t="s">
        <v>712</v>
      </c>
      <c r="R130" s="72" t="s">
        <v>183</v>
      </c>
      <c r="S130" s="73" t="str">
        <f t="shared" ref="S130:S138" si="22">"-j "&amp;N130</f>
        <v>-j JB_D01_05_05_02</v>
      </c>
      <c r="T130" s="74" t="s">
        <v>27</v>
      </c>
      <c r="U130" s="25"/>
    </row>
    <row r="131" spans="2:21" s="19" customFormat="1" x14ac:dyDescent="0.15">
      <c r="B131" s="20">
        <f>SUBTOTAL(3,$P$4:P131)</f>
        <v>128</v>
      </c>
      <c r="C131" s="26"/>
      <c r="D131" s="27"/>
      <c r="E131" s="26"/>
      <c r="F131" s="27"/>
      <c r="G131" s="26"/>
      <c r="H131" s="27"/>
      <c r="I131" s="77"/>
      <c r="J131" s="78"/>
      <c r="K131" s="79"/>
      <c r="L131" s="70" t="s">
        <v>18</v>
      </c>
      <c r="M131" s="70" t="s">
        <v>18</v>
      </c>
      <c r="N131" s="68" t="s">
        <v>107</v>
      </c>
      <c r="O131" s="69" t="s">
        <v>221</v>
      </c>
      <c r="P131" s="70" t="str">
        <f t="shared" si="21"/>
        <v>JB_D01_05_05_02</v>
      </c>
      <c r="Q131" s="71" t="s">
        <v>712</v>
      </c>
      <c r="R131" s="72" t="s">
        <v>201</v>
      </c>
      <c r="S131" s="73" t="str">
        <f t="shared" si="22"/>
        <v>-j JB_D01_05_05_12</v>
      </c>
      <c r="T131" s="74" t="s">
        <v>27</v>
      </c>
      <c r="U131" s="25"/>
    </row>
    <row r="132" spans="2:21" s="19" customFormat="1" x14ac:dyDescent="0.15">
      <c r="B132" s="20">
        <f>SUBTOTAL(3,$P$4:P132)</f>
        <v>129</v>
      </c>
      <c r="C132" s="26"/>
      <c r="D132" s="27"/>
      <c r="E132" s="26"/>
      <c r="F132" s="27"/>
      <c r="G132" s="26"/>
      <c r="H132" s="27"/>
      <c r="I132" s="77"/>
      <c r="J132" s="78"/>
      <c r="K132" s="79"/>
      <c r="L132" s="70" t="s">
        <v>18</v>
      </c>
      <c r="M132" s="70" t="s">
        <v>18</v>
      </c>
      <c r="N132" s="68" t="s">
        <v>108</v>
      </c>
      <c r="O132" s="69" t="s">
        <v>222</v>
      </c>
      <c r="P132" s="70" t="str">
        <f t="shared" si="21"/>
        <v>JB_D01_05_05_12</v>
      </c>
      <c r="Q132" s="71" t="s">
        <v>712</v>
      </c>
      <c r="R132" s="72" t="s">
        <v>188</v>
      </c>
      <c r="S132" s="73" t="str">
        <f t="shared" si="22"/>
        <v>-j JB_D01_05_05_13</v>
      </c>
      <c r="T132" s="74" t="s">
        <v>27</v>
      </c>
      <c r="U132" s="25"/>
    </row>
    <row r="133" spans="2:21" s="19" customFormat="1" x14ac:dyDescent="0.15">
      <c r="B133" s="20">
        <f>SUBTOTAL(3,$P$4:P133)</f>
        <v>130</v>
      </c>
      <c r="C133" s="26"/>
      <c r="D133" s="27"/>
      <c r="E133" s="26"/>
      <c r="F133" s="27"/>
      <c r="G133" s="26"/>
      <c r="H133" s="27"/>
      <c r="I133" s="77"/>
      <c r="J133" s="78"/>
      <c r="K133" s="79"/>
      <c r="L133" s="70" t="s">
        <v>18</v>
      </c>
      <c r="M133" s="70" t="s">
        <v>18</v>
      </c>
      <c r="N133" s="68" t="s">
        <v>109</v>
      </c>
      <c r="O133" s="69" t="s">
        <v>203</v>
      </c>
      <c r="P133" s="70" t="str">
        <f t="shared" si="21"/>
        <v>JB_D01_05_05_13</v>
      </c>
      <c r="Q133" s="71" t="s">
        <v>712</v>
      </c>
      <c r="R133" s="72" t="s">
        <v>189</v>
      </c>
      <c r="S133" s="73" t="str">
        <f t="shared" si="22"/>
        <v>-j JB_D01_05_05_14</v>
      </c>
      <c r="T133" s="74" t="s">
        <v>27</v>
      </c>
      <c r="U133" s="25"/>
    </row>
    <row r="134" spans="2:21" s="19" customFormat="1" x14ac:dyDescent="0.15">
      <c r="B134" s="20">
        <f>SUBTOTAL(3,$P$4:P134)</f>
        <v>131</v>
      </c>
      <c r="C134" s="26"/>
      <c r="D134" s="27"/>
      <c r="E134" s="26"/>
      <c r="F134" s="27"/>
      <c r="G134" s="26"/>
      <c r="H134" s="27"/>
      <c r="I134" s="77"/>
      <c r="J134" s="78"/>
      <c r="K134" s="79"/>
      <c r="L134" s="70" t="s">
        <v>18</v>
      </c>
      <c r="M134" s="70" t="s">
        <v>18</v>
      </c>
      <c r="N134" s="68" t="s">
        <v>202</v>
      </c>
      <c r="O134" s="69" t="s">
        <v>223</v>
      </c>
      <c r="P134" s="70" t="str">
        <f>N133</f>
        <v>JB_D01_05_05_14</v>
      </c>
      <c r="Q134" s="71" t="s">
        <v>712</v>
      </c>
      <c r="R134" s="72" t="s">
        <v>189</v>
      </c>
      <c r="S134" s="73" t="str">
        <f>"-j "&amp;N134</f>
        <v>-j JB_D01_05_05_15</v>
      </c>
      <c r="T134" s="74" t="s">
        <v>27</v>
      </c>
      <c r="U134" s="25"/>
    </row>
    <row r="135" spans="2:21" s="19" customFormat="1" x14ac:dyDescent="0.15">
      <c r="B135" s="20">
        <f>SUBTOTAL(3,$P$4:P135)</f>
        <v>132</v>
      </c>
      <c r="C135" s="26"/>
      <c r="D135" s="27"/>
      <c r="E135" s="26"/>
      <c r="F135" s="27"/>
      <c r="G135" s="26"/>
      <c r="H135" s="27"/>
      <c r="I135" s="77"/>
      <c r="J135" s="78"/>
      <c r="K135" s="79"/>
      <c r="L135" s="70" t="s">
        <v>18</v>
      </c>
      <c r="M135" s="70" t="s">
        <v>18</v>
      </c>
      <c r="N135" s="68" t="s">
        <v>112</v>
      </c>
      <c r="O135" s="69" t="s">
        <v>224</v>
      </c>
      <c r="P135" s="70" t="str">
        <f>N134</f>
        <v>JB_D01_05_05_15</v>
      </c>
      <c r="Q135" s="71" t="s">
        <v>712</v>
      </c>
      <c r="R135" s="72" t="s">
        <v>183</v>
      </c>
      <c r="S135" s="73" t="str">
        <f t="shared" si="22"/>
        <v>-j JB_D01_05_05_22</v>
      </c>
      <c r="T135" s="74" t="s">
        <v>27</v>
      </c>
      <c r="U135" s="25"/>
    </row>
    <row r="136" spans="2:21" s="19" customFormat="1" x14ac:dyDescent="0.15">
      <c r="B136" s="20">
        <f>SUBTOTAL(3,$P$4:P136)</f>
        <v>133</v>
      </c>
      <c r="C136" s="26"/>
      <c r="D136" s="27"/>
      <c r="E136" s="26"/>
      <c r="F136" s="27"/>
      <c r="G136" s="26"/>
      <c r="H136" s="27"/>
      <c r="I136" s="77"/>
      <c r="J136" s="78"/>
      <c r="K136" s="79"/>
      <c r="L136" s="70" t="s">
        <v>18</v>
      </c>
      <c r="M136" s="70" t="s">
        <v>18</v>
      </c>
      <c r="N136" s="68" t="s">
        <v>113</v>
      </c>
      <c r="O136" s="69" t="s">
        <v>225</v>
      </c>
      <c r="P136" s="70" t="str">
        <f t="shared" si="21"/>
        <v>JB_D01_05_05_22</v>
      </c>
      <c r="Q136" s="71" t="s">
        <v>712</v>
      </c>
      <c r="R136" s="72" t="s">
        <v>183</v>
      </c>
      <c r="S136" s="73" t="str">
        <f t="shared" si="22"/>
        <v>-j JB_D01_05_05_23</v>
      </c>
      <c r="T136" s="74" t="s">
        <v>27</v>
      </c>
      <c r="U136" s="25"/>
    </row>
    <row r="137" spans="2:21" s="19" customFormat="1" x14ac:dyDescent="0.15">
      <c r="B137" s="20">
        <f>SUBTOTAL(3,$P$4:P137)</f>
        <v>134</v>
      </c>
      <c r="C137" s="26"/>
      <c r="D137" s="27"/>
      <c r="E137" s="26"/>
      <c r="F137" s="27"/>
      <c r="G137" s="26"/>
      <c r="H137" s="27"/>
      <c r="I137" s="77"/>
      <c r="J137" s="78"/>
      <c r="K137" s="79"/>
      <c r="L137" s="70" t="s">
        <v>18</v>
      </c>
      <c r="M137" s="70" t="s">
        <v>18</v>
      </c>
      <c r="N137" s="68" t="s">
        <v>114</v>
      </c>
      <c r="O137" s="69" t="s">
        <v>226</v>
      </c>
      <c r="P137" s="70" t="str">
        <f t="shared" si="21"/>
        <v>JB_D01_05_05_23</v>
      </c>
      <c r="Q137" s="71" t="s">
        <v>712</v>
      </c>
      <c r="R137" s="72" t="s">
        <v>183</v>
      </c>
      <c r="S137" s="73" t="str">
        <f t="shared" si="22"/>
        <v>-j JB_D01_05_05_24</v>
      </c>
      <c r="T137" s="74" t="s">
        <v>27</v>
      </c>
      <c r="U137" s="25"/>
    </row>
    <row r="138" spans="2:21" s="19" customFormat="1" x14ac:dyDescent="0.15">
      <c r="B138" s="20">
        <f>SUBTOTAL(3,$P$4:P138)</f>
        <v>135</v>
      </c>
      <c r="C138" s="26"/>
      <c r="D138" s="27"/>
      <c r="E138" s="26"/>
      <c r="F138" s="27"/>
      <c r="G138" s="26"/>
      <c r="H138" s="27"/>
      <c r="I138" s="77"/>
      <c r="J138" s="78"/>
      <c r="K138" s="79"/>
      <c r="L138" s="70" t="s">
        <v>18</v>
      </c>
      <c r="M138" s="70" t="s">
        <v>18</v>
      </c>
      <c r="N138" s="68" t="s">
        <v>115</v>
      </c>
      <c r="O138" s="69" t="s">
        <v>207</v>
      </c>
      <c r="P138" s="70" t="str">
        <f t="shared" si="21"/>
        <v>JB_D01_05_05_24</v>
      </c>
      <c r="Q138" s="71" t="s">
        <v>712</v>
      </c>
      <c r="R138" s="72" t="s">
        <v>183</v>
      </c>
      <c r="S138" s="73" t="str">
        <f t="shared" si="22"/>
        <v>-j JB_D01_05_05_31</v>
      </c>
      <c r="T138" s="74" t="s">
        <v>27</v>
      </c>
      <c r="U138" s="25"/>
    </row>
    <row r="139" spans="2:21" s="19" customFormat="1" x14ac:dyDescent="0.15">
      <c r="B139" s="20">
        <f>SUBTOTAL(3,$P$4:P139)</f>
        <v>136</v>
      </c>
      <c r="C139" s="26"/>
      <c r="D139" s="27"/>
      <c r="E139" s="26"/>
      <c r="F139" s="27"/>
      <c r="G139" s="26"/>
      <c r="H139" s="27"/>
      <c r="I139" s="15" t="s">
        <v>123</v>
      </c>
      <c r="J139" s="15" t="s">
        <v>118</v>
      </c>
      <c r="K139" s="30" t="s">
        <v>7</v>
      </c>
      <c r="L139" s="14" t="s">
        <v>18</v>
      </c>
      <c r="M139" s="16" t="s">
        <v>18</v>
      </c>
      <c r="N139" s="4" t="s">
        <v>3</v>
      </c>
      <c r="O139" s="4" t="s">
        <v>3</v>
      </c>
      <c r="P139" s="13" t="s">
        <v>3</v>
      </c>
      <c r="Q139" s="14" t="s">
        <v>25</v>
      </c>
      <c r="R139" s="33" t="s">
        <v>25</v>
      </c>
      <c r="S139" s="54" t="s">
        <v>25</v>
      </c>
      <c r="T139" s="28" t="s">
        <v>28</v>
      </c>
      <c r="U139" s="25"/>
    </row>
    <row r="140" spans="2:21" s="19" customFormat="1" x14ac:dyDescent="0.15">
      <c r="B140" s="20">
        <f>SUBTOTAL(3,$P$4:P140)</f>
        <v>137</v>
      </c>
      <c r="C140" s="26"/>
      <c r="D140" s="27"/>
      <c r="E140" s="26"/>
      <c r="F140" s="27"/>
      <c r="G140" s="26"/>
      <c r="H140" s="27"/>
      <c r="I140" s="27"/>
      <c r="J140" s="26" t="s">
        <v>211</v>
      </c>
      <c r="K140" s="31"/>
      <c r="L140" s="14" t="s">
        <v>18</v>
      </c>
      <c r="M140" s="16" t="s">
        <v>18</v>
      </c>
      <c r="N140" s="4" t="s">
        <v>143</v>
      </c>
      <c r="O140" s="4" t="s">
        <v>210</v>
      </c>
      <c r="P140" s="13" t="str">
        <f>N139</f>
        <v>-</v>
      </c>
      <c r="Q140" s="14" t="s">
        <v>712</v>
      </c>
      <c r="R140" s="33" t="s">
        <v>187</v>
      </c>
      <c r="S140" s="54" t="str">
        <f>"-j "&amp;N140&amp;" -t text_data"</f>
        <v>-j JB_D01_05_06_01_01 -t text_data</v>
      </c>
      <c r="T140" s="28" t="s">
        <v>27</v>
      </c>
      <c r="U140" s="25"/>
    </row>
    <row r="141" spans="2:21" s="19" customFormat="1" x14ac:dyDescent="0.15">
      <c r="B141" s="20">
        <f>SUBTOTAL(3,$P$4:P141)</f>
        <v>138</v>
      </c>
      <c r="C141" s="26"/>
      <c r="D141" s="27"/>
      <c r="E141" s="26"/>
      <c r="F141" s="27"/>
      <c r="G141" s="26"/>
      <c r="H141" s="27"/>
      <c r="I141" s="27"/>
      <c r="J141" s="26"/>
      <c r="K141" s="31"/>
      <c r="L141" s="14" t="s">
        <v>18</v>
      </c>
      <c r="M141" s="16" t="s">
        <v>18</v>
      </c>
      <c r="N141" s="4" t="s">
        <v>219</v>
      </c>
      <c r="O141" s="4" t="s">
        <v>205</v>
      </c>
      <c r="P141" s="13" t="str">
        <f>N140</f>
        <v>JB_D01_05_06_01_01</v>
      </c>
      <c r="Q141" s="14" t="s">
        <v>712</v>
      </c>
      <c r="R141" s="33" t="s">
        <v>206</v>
      </c>
      <c r="S141" s="54" t="str">
        <f>"-j "&amp;N141</f>
        <v>-j JB_D01_05_06_01_10</v>
      </c>
      <c r="T141" s="28" t="s">
        <v>27</v>
      </c>
      <c r="U141" s="25"/>
    </row>
    <row r="142" spans="2:21" s="19" customFormat="1" x14ac:dyDescent="0.15">
      <c r="B142" s="20">
        <f>SUBTOTAL(3,$P$4:P142)</f>
        <v>139</v>
      </c>
      <c r="C142" s="26"/>
      <c r="D142" s="27"/>
      <c r="E142" s="26"/>
      <c r="F142" s="27"/>
      <c r="G142" s="26"/>
      <c r="H142" s="27"/>
      <c r="I142" s="75" t="s">
        <v>212</v>
      </c>
      <c r="J142" s="75" t="s">
        <v>214</v>
      </c>
      <c r="K142" s="80" t="s">
        <v>7</v>
      </c>
      <c r="L142" s="70" t="s">
        <v>18</v>
      </c>
      <c r="M142" s="70" t="s">
        <v>18</v>
      </c>
      <c r="N142" s="68" t="s">
        <v>3</v>
      </c>
      <c r="O142" s="69" t="s">
        <v>3</v>
      </c>
      <c r="P142" s="70" t="s">
        <v>3</v>
      </c>
      <c r="Q142" s="71" t="s">
        <v>25</v>
      </c>
      <c r="R142" s="72" t="s">
        <v>25</v>
      </c>
      <c r="S142" s="73" t="s">
        <v>25</v>
      </c>
      <c r="T142" s="74" t="s">
        <v>3</v>
      </c>
      <c r="U142" s="25"/>
    </row>
    <row r="143" spans="2:21" s="19" customFormat="1" ht="24" x14ac:dyDescent="0.15">
      <c r="B143" s="20">
        <f>SUBTOTAL(3,$P$4:P143)</f>
        <v>140</v>
      </c>
      <c r="C143" s="26"/>
      <c r="D143" s="27"/>
      <c r="E143" s="26"/>
      <c r="F143" s="27"/>
      <c r="G143" s="26"/>
      <c r="H143" s="27"/>
      <c r="I143" s="77"/>
      <c r="J143" s="81" t="s">
        <v>213</v>
      </c>
      <c r="K143" s="79"/>
      <c r="L143" s="70" t="s">
        <v>18</v>
      </c>
      <c r="M143" s="70" t="s">
        <v>18</v>
      </c>
      <c r="N143" s="68" t="s">
        <v>216</v>
      </c>
      <c r="O143" s="69" t="s">
        <v>245</v>
      </c>
      <c r="P143" s="70" t="str">
        <f t="shared" ref="P143:P148" si="23">N142</f>
        <v>-</v>
      </c>
      <c r="Q143" s="71" t="s">
        <v>712</v>
      </c>
      <c r="R143" s="72" t="s">
        <v>246</v>
      </c>
      <c r="S143" s="73" t="str">
        <f>"-j "&amp;N143&amp;"  -u System -t text_data -p -M create_list_diff"</f>
        <v>-j JB_D01_05_06_02_03  -u System -t text_data -p -M create_list_diff</v>
      </c>
      <c r="T143" s="74" t="s">
        <v>27</v>
      </c>
      <c r="U143" s="25"/>
    </row>
    <row r="144" spans="2:21" s="19" customFormat="1" x14ac:dyDescent="0.15">
      <c r="B144" s="20">
        <f>SUBTOTAL(3,$P$4:P144)</f>
        <v>141</v>
      </c>
      <c r="C144" s="26"/>
      <c r="D144" s="27"/>
      <c r="E144" s="26"/>
      <c r="F144" s="27"/>
      <c r="G144" s="26"/>
      <c r="H144" s="27"/>
      <c r="I144" s="77"/>
      <c r="J144" s="78"/>
      <c r="K144" s="79"/>
      <c r="L144" s="70" t="s">
        <v>18</v>
      </c>
      <c r="M144" s="70" t="s">
        <v>18</v>
      </c>
      <c r="N144" s="68" t="s">
        <v>217</v>
      </c>
      <c r="O144" s="69" t="s">
        <v>227</v>
      </c>
      <c r="P144" s="70" t="str">
        <f t="shared" si="23"/>
        <v>JB_D01_05_06_02_03</v>
      </c>
      <c r="Q144" s="71" t="s">
        <v>712</v>
      </c>
      <c r="R144" s="72" t="s">
        <v>246</v>
      </c>
      <c r="S144" s="73" t="str">
        <f>"-j "&amp;N144&amp;" -u System -t text_data -p -M read_list_diff"</f>
        <v>-j JB_D01_05_06_02_04 -u System -t text_data -p -M read_list_diff</v>
      </c>
      <c r="T144" s="74" t="s">
        <v>27</v>
      </c>
      <c r="U144" s="25"/>
    </row>
    <row r="145" spans="2:21" s="19" customFormat="1" ht="24" x14ac:dyDescent="0.15">
      <c r="B145" s="20">
        <f>SUBTOTAL(3,$P$4:P145)</f>
        <v>142</v>
      </c>
      <c r="C145" s="26"/>
      <c r="D145" s="27"/>
      <c r="E145" s="26"/>
      <c r="F145" s="27"/>
      <c r="G145" s="26"/>
      <c r="H145" s="27"/>
      <c r="I145" s="77"/>
      <c r="J145" s="78"/>
      <c r="K145" s="79"/>
      <c r="L145" s="70" t="s">
        <v>18</v>
      </c>
      <c r="M145" s="70" t="s">
        <v>18</v>
      </c>
      <c r="N145" s="68" t="s">
        <v>231</v>
      </c>
      <c r="O145" s="69" t="s">
        <v>232</v>
      </c>
      <c r="P145" s="70" t="str">
        <f t="shared" si="23"/>
        <v>JB_D01_05_06_02_04</v>
      </c>
      <c r="Q145" s="71" t="s">
        <v>712</v>
      </c>
      <c r="R145" s="72" t="s">
        <v>230</v>
      </c>
      <c r="S145" s="73" t="str">
        <f>"-j "&amp;N145&amp;" -u System -M file_list"</f>
        <v>-j JB_D01_05_06_02_05 -u System -M file_list</v>
      </c>
      <c r="T145" s="74" t="s">
        <v>27</v>
      </c>
      <c r="U145" s="25"/>
    </row>
    <row r="146" spans="2:21" s="19" customFormat="1" ht="24" x14ac:dyDescent="0.15">
      <c r="B146" s="20">
        <f>SUBTOTAL(3,$P$4:P146)</f>
        <v>143</v>
      </c>
      <c r="C146" s="26"/>
      <c r="D146" s="27"/>
      <c r="E146" s="26"/>
      <c r="F146" s="27"/>
      <c r="G146" s="26"/>
      <c r="H146" s="27"/>
      <c r="I146" s="77"/>
      <c r="J146" s="78"/>
      <c r="K146" s="79"/>
      <c r="L146" s="70" t="s">
        <v>18</v>
      </c>
      <c r="M146" s="70" t="s">
        <v>18</v>
      </c>
      <c r="N146" s="68" t="s">
        <v>233</v>
      </c>
      <c r="O146" s="69" t="s">
        <v>234</v>
      </c>
      <c r="P146" s="70" t="str">
        <f t="shared" si="23"/>
        <v>JB_D01_05_06_02_05</v>
      </c>
      <c r="Q146" s="71" t="s">
        <v>712</v>
      </c>
      <c r="R146" s="72" t="s">
        <v>230</v>
      </c>
      <c r="S146" s="73" t="str">
        <f>"-j "&amp;N146&amp;" -u System -M ref_patient"</f>
        <v>-j JB_D01_05_06_02_06 -u System -M ref_patient</v>
      </c>
      <c r="T146" s="74" t="s">
        <v>27</v>
      </c>
      <c r="U146" s="25"/>
    </row>
    <row r="147" spans="2:21" s="19" customFormat="1" x14ac:dyDescent="0.15">
      <c r="B147" s="20">
        <f>SUBTOTAL(3,$P$4:P147)</f>
        <v>144</v>
      </c>
      <c r="C147" s="26"/>
      <c r="D147" s="27"/>
      <c r="E147" s="26"/>
      <c r="F147" s="27"/>
      <c r="G147" s="26"/>
      <c r="H147" s="27"/>
      <c r="I147" s="77"/>
      <c r="J147" s="78"/>
      <c r="K147" s="79"/>
      <c r="L147" s="70" t="s">
        <v>18</v>
      </c>
      <c r="M147" s="70" t="s">
        <v>18</v>
      </c>
      <c r="N147" s="68" t="s">
        <v>218</v>
      </c>
      <c r="O147" s="69" t="s">
        <v>215</v>
      </c>
      <c r="P147" s="70" t="str">
        <f t="shared" si="23"/>
        <v>JB_D01_05_06_02_06</v>
      </c>
      <c r="Q147" s="71" t="s">
        <v>712</v>
      </c>
      <c r="R147" s="72" t="s">
        <v>230</v>
      </c>
      <c r="S147" s="73" t="str">
        <f>"-j "&amp;N147&amp;" -u System -M mml_read"</f>
        <v>-j JB_D01_05_06_02_12 -u System -M mml_read</v>
      </c>
      <c r="T147" s="74" t="s">
        <v>27</v>
      </c>
      <c r="U147" s="25"/>
    </row>
    <row r="148" spans="2:21" s="19" customFormat="1" x14ac:dyDescent="0.15">
      <c r="B148" s="20">
        <f>SUBTOTAL(3,$P$4:P148)</f>
        <v>145</v>
      </c>
      <c r="C148" s="26"/>
      <c r="D148" s="27"/>
      <c r="E148" s="26"/>
      <c r="F148" s="27"/>
      <c r="G148" s="26"/>
      <c r="H148" s="27"/>
      <c r="I148" s="77"/>
      <c r="J148" s="78"/>
      <c r="K148" s="79"/>
      <c r="L148" s="70" t="s">
        <v>18</v>
      </c>
      <c r="M148" s="70" t="s">
        <v>18</v>
      </c>
      <c r="N148" s="68" t="s">
        <v>228</v>
      </c>
      <c r="O148" s="69" t="s">
        <v>229</v>
      </c>
      <c r="P148" s="70" t="str">
        <f t="shared" si="23"/>
        <v>JB_D01_05_06_02_12</v>
      </c>
      <c r="Q148" s="71" t="s">
        <v>712</v>
      </c>
      <c r="R148" s="72" t="s">
        <v>206</v>
      </c>
      <c r="S148" s="73" t="str">
        <f>"-j "&amp;N148</f>
        <v>-j JB_D01_05_06_02_13</v>
      </c>
      <c r="T148" s="74" t="s">
        <v>27</v>
      </c>
      <c r="U148" s="25"/>
    </row>
    <row r="149" spans="2:21" s="19" customFormat="1" x14ac:dyDescent="0.15">
      <c r="B149" s="20">
        <f>SUBTOTAL(3,$P$4:P149)</f>
        <v>146</v>
      </c>
      <c r="C149" s="26"/>
      <c r="D149" s="27"/>
      <c r="E149" s="26"/>
      <c r="F149" s="27"/>
      <c r="G149" s="26"/>
      <c r="H149" s="27"/>
      <c r="I149" s="75" t="s">
        <v>236</v>
      </c>
      <c r="J149" s="75" t="s">
        <v>235</v>
      </c>
      <c r="K149" s="80" t="s">
        <v>7</v>
      </c>
      <c r="L149" s="70" t="s">
        <v>18</v>
      </c>
      <c r="M149" s="70" t="s">
        <v>18</v>
      </c>
      <c r="N149" s="68" t="s">
        <v>3</v>
      </c>
      <c r="O149" s="69" t="s">
        <v>3</v>
      </c>
      <c r="P149" s="70" t="s">
        <v>3</v>
      </c>
      <c r="Q149" s="71" t="s">
        <v>25</v>
      </c>
      <c r="R149" s="72" t="s">
        <v>25</v>
      </c>
      <c r="S149" s="73" t="s">
        <v>25</v>
      </c>
      <c r="T149" s="74" t="s">
        <v>3</v>
      </c>
      <c r="U149" s="25"/>
    </row>
    <row r="150" spans="2:21" s="19" customFormat="1" x14ac:dyDescent="0.15">
      <c r="B150" s="20">
        <f>SUBTOTAL(3,$P$4:P150)</f>
        <v>147</v>
      </c>
      <c r="C150" s="26"/>
      <c r="D150" s="27"/>
      <c r="E150" s="26"/>
      <c r="F150" s="27"/>
      <c r="G150" s="26"/>
      <c r="H150" s="27"/>
      <c r="I150" s="77"/>
      <c r="J150" s="81" t="s">
        <v>474</v>
      </c>
      <c r="K150" s="79"/>
      <c r="L150" s="70" t="s">
        <v>18</v>
      </c>
      <c r="M150" s="70" t="s">
        <v>18</v>
      </c>
      <c r="N150" s="68" t="s">
        <v>237</v>
      </c>
      <c r="O150" s="69" t="s">
        <v>238</v>
      </c>
      <c r="P150" s="70" t="s">
        <v>3</v>
      </c>
      <c r="Q150" s="71" t="s">
        <v>712</v>
      </c>
      <c r="R150" s="72" t="s">
        <v>230</v>
      </c>
      <c r="S150" s="73" t="str">
        <f>"-j JB_D01_05_06_02_12 -u System -M mml_read -m mmlRd"</f>
        <v>-j JB_D01_05_06_02_12 -u System -M mml_read -m mmlRd</v>
      </c>
      <c r="T150" s="74" t="s">
        <v>27</v>
      </c>
      <c r="U150" s="25"/>
    </row>
    <row r="151" spans="2:21" s="19" customFormat="1" x14ac:dyDescent="0.15">
      <c r="B151" s="20">
        <f>SUBTOTAL(3,$P$4:P151)</f>
        <v>148</v>
      </c>
      <c r="C151" s="26"/>
      <c r="D151" s="27"/>
      <c r="E151" s="26"/>
      <c r="F151" s="27"/>
      <c r="G151" s="26"/>
      <c r="H151" s="27"/>
      <c r="I151" s="77"/>
      <c r="J151" s="78"/>
      <c r="K151" s="79"/>
      <c r="L151" s="70" t="s">
        <v>18</v>
      </c>
      <c r="M151" s="70" t="s">
        <v>18</v>
      </c>
      <c r="N151" s="68" t="s">
        <v>239</v>
      </c>
      <c r="O151" s="69" t="s">
        <v>240</v>
      </c>
      <c r="P151" s="70" t="s">
        <v>3</v>
      </c>
      <c r="Q151" s="71" t="s">
        <v>712</v>
      </c>
      <c r="R151" s="72" t="s">
        <v>230</v>
      </c>
      <c r="S151" s="73" t="str">
        <f>"-j JB_D01_05_06_02_12 -u System -M mml_read -m mmlSm"</f>
        <v>-j JB_D01_05_06_02_12 -u System -M mml_read -m mmlSm</v>
      </c>
      <c r="T151" s="74" t="s">
        <v>27</v>
      </c>
      <c r="U151" s="25"/>
    </row>
    <row r="152" spans="2:21" s="19" customFormat="1" x14ac:dyDescent="0.15">
      <c r="B152" s="20">
        <f>SUBTOTAL(3,$P$4:P152)</f>
        <v>149</v>
      </c>
      <c r="C152" s="26"/>
      <c r="D152" s="27"/>
      <c r="E152" s="26"/>
      <c r="F152" s="27"/>
      <c r="G152" s="26"/>
      <c r="H152" s="27"/>
      <c r="I152" s="77"/>
      <c r="J152" s="78"/>
      <c r="K152" s="79"/>
      <c r="L152" s="70" t="s">
        <v>18</v>
      </c>
      <c r="M152" s="70" t="s">
        <v>18</v>
      </c>
      <c r="N152" s="68" t="s">
        <v>247</v>
      </c>
      <c r="O152" s="69" t="s">
        <v>241</v>
      </c>
      <c r="P152" s="70" t="s">
        <v>3</v>
      </c>
      <c r="Q152" s="71" t="s">
        <v>712</v>
      </c>
      <c r="R152" s="72" t="s">
        <v>230</v>
      </c>
      <c r="S152" s="73" t="str">
        <f>"-j JB_D01_05_06_02_12 -u System -M mml_read -m mmlPc"</f>
        <v>-j JB_D01_05_06_02_12 -u System -M mml_read -m mmlPc</v>
      </c>
      <c r="T152" s="74" t="s">
        <v>27</v>
      </c>
      <c r="U152" s="25"/>
    </row>
    <row r="153" spans="2:21" s="19" customFormat="1" x14ac:dyDescent="0.15">
      <c r="B153" s="20">
        <f>SUBTOTAL(3,$P$4:P153)</f>
        <v>150</v>
      </c>
      <c r="C153" s="26"/>
      <c r="D153" s="27"/>
      <c r="E153" s="26"/>
      <c r="F153" s="27"/>
      <c r="G153" s="26"/>
      <c r="H153" s="27"/>
      <c r="I153" s="77"/>
      <c r="J153" s="78"/>
      <c r="K153" s="79"/>
      <c r="L153" s="70" t="s">
        <v>18</v>
      </c>
      <c r="M153" s="70" t="s">
        <v>18</v>
      </c>
      <c r="N153" s="68" t="s">
        <v>248</v>
      </c>
      <c r="O153" s="69" t="s">
        <v>242</v>
      </c>
      <c r="P153" s="70" t="s">
        <v>3</v>
      </c>
      <c r="Q153" s="71" t="s">
        <v>712</v>
      </c>
      <c r="R153" s="72" t="s">
        <v>230</v>
      </c>
      <c r="S153" s="73" t="str">
        <f>"-j JB_D01_05_06_02_12 -u System -M mml_read -m mmlLb"</f>
        <v>-j JB_D01_05_06_02_12 -u System -M mml_read -m mmlLb</v>
      </c>
      <c r="T153" s="74" t="s">
        <v>27</v>
      </c>
      <c r="U153" s="25"/>
    </row>
    <row r="154" spans="2:21" s="19" customFormat="1" x14ac:dyDescent="0.15">
      <c r="B154" s="20">
        <f>SUBTOTAL(3,$P$4:P154)</f>
        <v>151</v>
      </c>
      <c r="C154" s="26"/>
      <c r="D154" s="27"/>
      <c r="E154" s="26"/>
      <c r="F154" s="27"/>
      <c r="G154" s="26"/>
      <c r="H154" s="27"/>
      <c r="I154" s="77"/>
      <c r="J154" s="78"/>
      <c r="K154" s="79"/>
      <c r="L154" s="70" t="s">
        <v>18</v>
      </c>
      <c r="M154" s="70" t="s">
        <v>18</v>
      </c>
      <c r="N154" s="68" t="s">
        <v>249</v>
      </c>
      <c r="O154" s="69" t="s">
        <v>243</v>
      </c>
      <c r="P154" s="70" t="s">
        <v>3</v>
      </c>
      <c r="Q154" s="71" t="s">
        <v>712</v>
      </c>
      <c r="R154" s="72" t="s">
        <v>230</v>
      </c>
      <c r="S154" s="73" t="str">
        <f>"-j JB_D01_05_06_02_12 -u System -M mml_read -m mmlPs"</f>
        <v>-j JB_D01_05_06_02_12 -u System -M mml_read -m mmlPs</v>
      </c>
      <c r="T154" s="74" t="s">
        <v>27</v>
      </c>
      <c r="U154" s="25"/>
    </row>
    <row r="155" spans="2:21" s="19" customFormat="1" x14ac:dyDescent="0.15">
      <c r="B155" s="20">
        <f>SUBTOTAL(3,$P$4:P155)</f>
        <v>152</v>
      </c>
      <c r="C155" s="26"/>
      <c r="D155" s="27"/>
      <c r="E155" s="26"/>
      <c r="F155" s="27"/>
      <c r="G155" s="26"/>
      <c r="H155" s="27"/>
      <c r="I155" s="77"/>
      <c r="J155" s="78"/>
      <c r="K155" s="79"/>
      <c r="L155" s="70" t="s">
        <v>18</v>
      </c>
      <c r="M155" s="70" t="s">
        <v>18</v>
      </c>
      <c r="N155" s="68" t="s">
        <v>475</v>
      </c>
      <c r="O155" s="69" t="s">
        <v>244</v>
      </c>
      <c r="P155" s="70" t="s">
        <v>3</v>
      </c>
      <c r="Q155" s="71" t="s">
        <v>712</v>
      </c>
      <c r="R155" s="72" t="s">
        <v>230</v>
      </c>
      <c r="S155" s="73" t="str">
        <f>"-j JB_D01_05_06_02_12 -u System -M mml_read -m mmlInj"</f>
        <v>-j JB_D01_05_06_02_12 -u System -M mml_read -m mmlInj</v>
      </c>
      <c r="T155" s="74" t="s">
        <v>27</v>
      </c>
      <c r="U155" s="25"/>
    </row>
    <row r="156" spans="2:21" s="19" customFormat="1" x14ac:dyDescent="0.15">
      <c r="B156" s="20">
        <f>SUBTOTAL(3,$P$4:P156)</f>
        <v>153</v>
      </c>
      <c r="C156" s="26"/>
      <c r="D156" s="27"/>
      <c r="E156" s="26"/>
      <c r="F156" s="27"/>
      <c r="G156" s="26"/>
      <c r="H156" s="27"/>
      <c r="I156" s="77"/>
      <c r="J156" s="78"/>
      <c r="K156" s="79"/>
      <c r="L156" s="70" t="s">
        <v>18</v>
      </c>
      <c r="M156" s="70" t="s">
        <v>18</v>
      </c>
      <c r="N156" s="68" t="s">
        <v>476</v>
      </c>
      <c r="O156" s="69" t="s">
        <v>250</v>
      </c>
      <c r="P156" s="70" t="s">
        <v>3</v>
      </c>
      <c r="Q156" s="71" t="s">
        <v>712</v>
      </c>
      <c r="R156" s="72" t="s">
        <v>230</v>
      </c>
      <c r="S156" s="73" t="str">
        <f>"-j JB_D01_05_06_02_12 -u System -M mml_read -m mmlPi"</f>
        <v>-j JB_D01_05_06_02_12 -u System -M mml_read -m mmlPi</v>
      </c>
      <c r="T156" s="74" t="s">
        <v>27</v>
      </c>
      <c r="U156" s="25"/>
    </row>
    <row r="157" spans="2:21" s="19" customFormat="1" x14ac:dyDescent="0.15">
      <c r="B157" s="20">
        <f>SUBTOTAL(3,$P$4:P157)</f>
        <v>154</v>
      </c>
      <c r="C157" s="26"/>
      <c r="D157" s="27"/>
      <c r="E157" s="26"/>
      <c r="F157" s="27"/>
      <c r="G157" s="26"/>
      <c r="H157" s="27"/>
      <c r="I157" s="77"/>
      <c r="J157" s="78"/>
      <c r="K157" s="79"/>
      <c r="L157" s="70" t="s">
        <v>18</v>
      </c>
      <c r="M157" s="70" t="s">
        <v>18</v>
      </c>
      <c r="N157" s="68" t="s">
        <v>477</v>
      </c>
      <c r="O157" s="69" t="s">
        <v>251</v>
      </c>
      <c r="P157" s="70" t="s">
        <v>3</v>
      </c>
      <c r="Q157" s="71" t="s">
        <v>712</v>
      </c>
      <c r="R157" s="72" t="s">
        <v>230</v>
      </c>
      <c r="S157" s="73" t="str">
        <f>"-j JB_D01_05_06_02_12 -u System -M mml_read -m mmlVs"</f>
        <v>-j JB_D01_05_06_02_12 -u System -M mml_read -m mmlVs</v>
      </c>
      <c r="T157" s="74" t="s">
        <v>27</v>
      </c>
      <c r="U157" s="25"/>
    </row>
    <row r="158" spans="2:21" s="19" customFormat="1" x14ac:dyDescent="0.15">
      <c r="B158" s="20">
        <f>SUBTOTAL(3,$P$4:P158)</f>
        <v>155</v>
      </c>
      <c r="C158" s="26"/>
      <c r="D158" s="27"/>
      <c r="E158" s="26"/>
      <c r="F158" s="27"/>
      <c r="G158" s="26"/>
      <c r="H158" s="27"/>
      <c r="I158" s="77"/>
      <c r="J158" s="78"/>
      <c r="K158" s="79"/>
      <c r="L158" s="70" t="s">
        <v>18</v>
      </c>
      <c r="M158" s="70" t="s">
        <v>18</v>
      </c>
      <c r="N158" s="68" t="s">
        <v>478</v>
      </c>
      <c r="O158" s="69" t="s">
        <v>252</v>
      </c>
      <c r="P158" s="70" t="s">
        <v>3</v>
      </c>
      <c r="Q158" s="71" t="s">
        <v>712</v>
      </c>
      <c r="R158" s="72" t="s">
        <v>230</v>
      </c>
      <c r="S158" s="73" t="str">
        <f>"-j JB_D01_05_06_02_12 -u System -M mml_read -m mmlFs"</f>
        <v>-j JB_D01_05_06_02_12 -u System -M mml_read -m mmlFs</v>
      </c>
      <c r="T158" s="74" t="s">
        <v>27</v>
      </c>
      <c r="U158" s="25"/>
    </row>
    <row r="159" spans="2:21" s="19" customFormat="1" x14ac:dyDescent="0.15">
      <c r="B159" s="20">
        <f>SUBTOTAL(3,$P$4:P159)</f>
        <v>156</v>
      </c>
      <c r="C159" s="26"/>
      <c r="D159" s="27"/>
      <c r="E159" s="26"/>
      <c r="F159" s="27"/>
      <c r="G159" s="26"/>
      <c r="H159" s="27"/>
      <c r="I159" s="77"/>
      <c r="J159" s="78"/>
      <c r="K159" s="79"/>
      <c r="L159" s="70" t="s">
        <v>18</v>
      </c>
      <c r="M159" s="70" t="s">
        <v>18</v>
      </c>
      <c r="N159" s="68" t="s">
        <v>479</v>
      </c>
      <c r="O159" s="69" t="s">
        <v>277</v>
      </c>
      <c r="P159" s="70" t="s">
        <v>3</v>
      </c>
      <c r="Q159" s="71" t="s">
        <v>712</v>
      </c>
      <c r="R159" s="72" t="s">
        <v>230</v>
      </c>
      <c r="S159" s="73" t="str">
        <f>"-j JB_D01_05_06_02_12 -u System -M mml_read -m mmlSg"</f>
        <v>-j JB_D01_05_06_02_12 -u System -M mml_read -m mmlSg</v>
      </c>
      <c r="T159" s="74" t="s">
        <v>27</v>
      </c>
      <c r="U159" s="25"/>
    </row>
    <row r="160" spans="2:21" s="19" customFormat="1" x14ac:dyDescent="0.15">
      <c r="B160" s="20">
        <f>SUBTOTAL(3,$P$4:P160)</f>
        <v>157</v>
      </c>
      <c r="C160" s="26"/>
      <c r="D160" s="27"/>
      <c r="E160" s="26"/>
      <c r="F160" s="27"/>
      <c r="G160" s="26"/>
      <c r="H160" s="27"/>
      <c r="I160" s="77"/>
      <c r="J160" s="78"/>
      <c r="K160" s="79"/>
      <c r="L160" s="70" t="s">
        <v>18</v>
      </c>
      <c r="M160" s="70" t="s">
        <v>18</v>
      </c>
      <c r="N160" s="68" t="s">
        <v>480</v>
      </c>
      <c r="O160" s="69" t="s">
        <v>278</v>
      </c>
      <c r="P160" s="70" t="s">
        <v>3</v>
      </c>
      <c r="Q160" s="71" t="s">
        <v>712</v>
      </c>
      <c r="R160" s="72" t="s">
        <v>230</v>
      </c>
      <c r="S160" s="73" t="str">
        <f>"-j JB_D01_05_06_02_12 -u System -M mml_read -m mmlRp"</f>
        <v>-j JB_D01_05_06_02_12 -u System -M mml_read -m mmlRp</v>
      </c>
      <c r="T160" s="74" t="s">
        <v>27</v>
      </c>
      <c r="U160" s="25"/>
    </row>
    <row r="161" spans="2:21" s="19" customFormat="1" x14ac:dyDescent="0.15">
      <c r="B161" s="20">
        <f>SUBTOTAL(3,$P$4:P161)</f>
        <v>158</v>
      </c>
      <c r="C161" s="26"/>
      <c r="D161" s="27"/>
      <c r="E161" s="26"/>
      <c r="F161" s="27"/>
      <c r="G161" s="26"/>
      <c r="H161" s="27"/>
      <c r="I161" s="77"/>
      <c r="J161" s="78"/>
      <c r="K161" s="79"/>
      <c r="L161" s="70" t="s">
        <v>18</v>
      </c>
      <c r="M161" s="70" t="s">
        <v>18</v>
      </c>
      <c r="N161" s="68" t="s">
        <v>291</v>
      </c>
      <c r="O161" s="69" t="s">
        <v>292</v>
      </c>
      <c r="P161" s="70" t="s">
        <v>3</v>
      </c>
      <c r="Q161" s="71" t="s">
        <v>712</v>
      </c>
      <c r="R161" s="72" t="s">
        <v>230</v>
      </c>
      <c r="S161" s="73" t="str">
        <f>"-j JB_D01_05_06_02_12 -u System -M mml_read -m mmlLs"</f>
        <v>-j JB_D01_05_06_02_12 -u System -M mml_read -m mmlLs</v>
      </c>
      <c r="T161" s="74" t="s">
        <v>27</v>
      </c>
      <c r="U161" s="25"/>
    </row>
    <row r="162" spans="2:21" s="19" customFormat="1" x14ac:dyDescent="0.15">
      <c r="B162" s="20">
        <f>SUBTOTAL(3,$P$4:P162)</f>
        <v>159</v>
      </c>
      <c r="C162" s="26"/>
      <c r="D162" s="27"/>
      <c r="E162" s="26"/>
      <c r="F162" s="27"/>
      <c r="G162" s="26"/>
      <c r="H162" s="27"/>
      <c r="I162" s="77"/>
      <c r="J162" s="78"/>
      <c r="K162" s="79"/>
      <c r="L162" s="70" t="s">
        <v>18</v>
      </c>
      <c r="M162" s="70" t="s">
        <v>18</v>
      </c>
      <c r="N162" s="68" t="s">
        <v>293</v>
      </c>
      <c r="O162" s="69" t="s">
        <v>294</v>
      </c>
      <c r="P162" s="70" t="s">
        <v>3</v>
      </c>
      <c r="Q162" s="71" t="s">
        <v>712</v>
      </c>
      <c r="R162" s="72" t="s">
        <v>230</v>
      </c>
      <c r="S162" s="73" t="str">
        <f>"-j JB_D01_05_06_02_12 -u System -M mml_read -m mmlRe"</f>
        <v>-j JB_D01_05_06_02_12 -u System -M mml_read -m mmlRe</v>
      </c>
      <c r="T162" s="74" t="s">
        <v>27</v>
      </c>
      <c r="U162" s="25"/>
    </row>
    <row r="163" spans="2:21" s="19" customFormat="1" x14ac:dyDescent="0.15">
      <c r="B163" s="20">
        <f>SUBTOTAL(3,$P$4:P163)</f>
        <v>160</v>
      </c>
      <c r="C163" s="26"/>
      <c r="D163" s="27"/>
      <c r="E163" s="26"/>
      <c r="F163" s="27"/>
      <c r="G163" s="26"/>
      <c r="H163" s="27"/>
      <c r="I163" s="15" t="s">
        <v>124</v>
      </c>
      <c r="J163" s="15" t="s">
        <v>119</v>
      </c>
      <c r="K163" s="30" t="s">
        <v>7</v>
      </c>
      <c r="L163" s="14" t="s">
        <v>18</v>
      </c>
      <c r="M163" s="16" t="s">
        <v>18</v>
      </c>
      <c r="N163" s="4" t="s">
        <v>3</v>
      </c>
      <c r="O163" s="4" t="s">
        <v>3</v>
      </c>
      <c r="P163" s="13" t="s">
        <v>3</v>
      </c>
      <c r="Q163" s="13" t="s">
        <v>25</v>
      </c>
      <c r="R163" s="13" t="s">
        <v>25</v>
      </c>
      <c r="S163" s="13" t="s">
        <v>25</v>
      </c>
      <c r="T163" s="13" t="s">
        <v>25</v>
      </c>
      <c r="U163" s="25"/>
    </row>
    <row r="164" spans="2:21" s="19" customFormat="1" ht="24" x14ac:dyDescent="0.15">
      <c r="B164" s="20">
        <f>SUBTOTAL(3,$P$4:P164)</f>
        <v>161</v>
      </c>
      <c r="C164" s="26"/>
      <c r="D164" s="27"/>
      <c r="E164" s="26"/>
      <c r="F164" s="27"/>
      <c r="G164" s="26"/>
      <c r="H164" s="27"/>
      <c r="I164" s="27"/>
      <c r="J164" s="26" t="s">
        <v>120</v>
      </c>
      <c r="K164" s="31"/>
      <c r="L164" s="14" t="s">
        <v>18</v>
      </c>
      <c r="M164" s="16" t="s">
        <v>18</v>
      </c>
      <c r="N164" s="4" t="s">
        <v>144</v>
      </c>
      <c r="O164" s="4" t="s">
        <v>165</v>
      </c>
      <c r="P164" s="13" t="str">
        <f>N163</f>
        <v>-</v>
      </c>
      <c r="Q164" s="14" t="s">
        <v>712</v>
      </c>
      <c r="R164" s="33" t="s">
        <v>204</v>
      </c>
      <c r="S164" s="54" t="str">
        <f>"-j "&amp;N164&amp;" -d lung_cancer -k"</f>
        <v>-j JB_D01_05_06_11_11 -d lung_cancer -k</v>
      </c>
      <c r="T164" s="28" t="s">
        <v>27</v>
      </c>
      <c r="U164" s="55" t="s">
        <v>176</v>
      </c>
    </row>
    <row r="165" spans="2:21" s="19" customFormat="1" ht="24" x14ac:dyDescent="0.15">
      <c r="B165" s="20">
        <f>SUBTOTAL(3,$P$4:P165)</f>
        <v>162</v>
      </c>
      <c r="C165" s="26"/>
      <c r="D165" s="27"/>
      <c r="E165" s="26"/>
      <c r="F165" s="27"/>
      <c r="G165" s="26"/>
      <c r="H165" s="27"/>
      <c r="I165" s="27"/>
      <c r="J165" s="26"/>
      <c r="K165" s="31"/>
      <c r="L165" s="14" t="s">
        <v>18</v>
      </c>
      <c r="M165" s="16" t="s">
        <v>18</v>
      </c>
      <c r="N165" s="4" t="s">
        <v>146</v>
      </c>
      <c r="O165" s="4" t="s">
        <v>122</v>
      </c>
      <c r="P165" s="13" t="str">
        <f>N164</f>
        <v>JB_D01_05_06_11_11</v>
      </c>
      <c r="Q165" s="14" t="s">
        <v>712</v>
      </c>
      <c r="R165" s="33" t="s">
        <v>191</v>
      </c>
      <c r="S165" s="54" t="str">
        <f>"-j "&amp;N165&amp;" -d lung_cancer -k"</f>
        <v>-j JB_D01_05_06_11_21 -d lung_cancer -k</v>
      </c>
      <c r="T165" s="28" t="s">
        <v>27</v>
      </c>
      <c r="U165" s="55" t="s">
        <v>176</v>
      </c>
    </row>
    <row r="166" spans="2:21" s="19" customFormat="1" x14ac:dyDescent="0.15">
      <c r="B166" s="20">
        <f>SUBTOTAL(3,$P$4:P166)</f>
        <v>163</v>
      </c>
      <c r="C166" s="26"/>
      <c r="D166" s="27"/>
      <c r="E166" s="26"/>
      <c r="F166" s="27"/>
      <c r="G166" s="26"/>
      <c r="H166" s="27"/>
      <c r="I166" s="15" t="s">
        <v>169</v>
      </c>
      <c r="J166" s="15" t="s">
        <v>168</v>
      </c>
      <c r="K166" s="30" t="s">
        <v>7</v>
      </c>
      <c r="L166" s="14" t="s">
        <v>18</v>
      </c>
      <c r="M166" s="16" t="s">
        <v>18</v>
      </c>
      <c r="N166" s="4" t="s">
        <v>3</v>
      </c>
      <c r="O166" s="4" t="s">
        <v>3</v>
      </c>
      <c r="P166" s="13" t="s">
        <v>3</v>
      </c>
      <c r="Q166" s="13" t="s">
        <v>25</v>
      </c>
      <c r="R166" s="13" t="s">
        <v>25</v>
      </c>
      <c r="S166" s="13" t="s">
        <v>25</v>
      </c>
      <c r="T166" s="13" t="s">
        <v>25</v>
      </c>
      <c r="U166" s="25"/>
    </row>
    <row r="167" spans="2:21" s="19" customFormat="1" ht="24" x14ac:dyDescent="0.15">
      <c r="B167" s="20">
        <f>SUBTOTAL(3,$P$4:P167)</f>
        <v>164</v>
      </c>
      <c r="C167" s="26"/>
      <c r="D167" s="27"/>
      <c r="E167" s="26"/>
      <c r="F167" s="27"/>
      <c r="G167" s="26"/>
      <c r="H167" s="27"/>
      <c r="I167" s="27"/>
      <c r="J167" s="26"/>
      <c r="K167" s="31"/>
      <c r="L167" s="14" t="s">
        <v>18</v>
      </c>
      <c r="M167" s="16" t="s">
        <v>18</v>
      </c>
      <c r="N167" s="4" t="s">
        <v>148</v>
      </c>
      <c r="O167" s="17" t="s">
        <v>126</v>
      </c>
      <c r="P167" s="13" t="str">
        <f>N166</f>
        <v>-</v>
      </c>
      <c r="Q167" s="14" t="s">
        <v>712</v>
      </c>
      <c r="R167" s="33" t="s">
        <v>192</v>
      </c>
      <c r="S167" s="54" t="str">
        <f>"-j "&amp;N167&amp;" -d lung_cancer"</f>
        <v>-j JB_D01_05_06_21_31 -d lung_cancer</v>
      </c>
      <c r="T167" s="28" t="s">
        <v>27</v>
      </c>
      <c r="U167" s="25"/>
    </row>
    <row r="168" spans="2:21" s="19" customFormat="1" ht="24" x14ac:dyDescent="0.15">
      <c r="B168" s="20">
        <f>SUBTOTAL(3,$P$4:P168)</f>
        <v>165</v>
      </c>
      <c r="C168" s="26"/>
      <c r="D168" s="27"/>
      <c r="E168" s="26"/>
      <c r="F168" s="27"/>
      <c r="G168" s="26"/>
      <c r="H168" s="27"/>
      <c r="I168" s="27"/>
      <c r="J168" s="26"/>
      <c r="K168" s="31"/>
      <c r="L168" s="14" t="s">
        <v>18</v>
      </c>
      <c r="M168" s="16" t="s">
        <v>18</v>
      </c>
      <c r="N168" s="4" t="s">
        <v>159</v>
      </c>
      <c r="O168" s="17" t="s">
        <v>127</v>
      </c>
      <c r="P168" s="13" t="str">
        <f>N167</f>
        <v>JB_D01_05_06_21_31</v>
      </c>
      <c r="Q168" s="14" t="s">
        <v>712</v>
      </c>
      <c r="R168" s="33" t="s">
        <v>193</v>
      </c>
      <c r="S168" s="54" t="str">
        <f>"-j "&amp;N168&amp;" -d lung_cancer"</f>
        <v>-j JB_D01_05_06_21_51 -d lung_cancer</v>
      </c>
      <c r="T168" s="28" t="s">
        <v>27</v>
      </c>
      <c r="U168" s="25"/>
    </row>
    <row r="169" spans="2:21" s="19" customFormat="1" x14ac:dyDescent="0.15">
      <c r="B169" s="20">
        <f>SUBTOTAL(3,$P$4:P169)</f>
        <v>166</v>
      </c>
      <c r="C169" s="26"/>
      <c r="D169" s="27"/>
      <c r="E169" s="26"/>
      <c r="F169" s="27"/>
      <c r="G169" s="26"/>
      <c r="H169" s="27"/>
      <c r="I169" s="15" t="s">
        <v>170</v>
      </c>
      <c r="J169" s="15" t="s">
        <v>167</v>
      </c>
      <c r="K169" s="30" t="s">
        <v>7</v>
      </c>
      <c r="L169" s="14" t="s">
        <v>18</v>
      </c>
      <c r="M169" s="16" t="s">
        <v>18</v>
      </c>
      <c r="N169" s="4" t="s">
        <v>3</v>
      </c>
      <c r="O169" s="4" t="s">
        <v>3</v>
      </c>
      <c r="P169" s="13" t="s">
        <v>3</v>
      </c>
      <c r="Q169" s="13" t="s">
        <v>25</v>
      </c>
      <c r="R169" s="13" t="s">
        <v>25</v>
      </c>
      <c r="S169" s="13" t="s">
        <v>25</v>
      </c>
      <c r="T169" s="13" t="s">
        <v>25</v>
      </c>
      <c r="U169" s="25"/>
    </row>
    <row r="170" spans="2:21" s="19" customFormat="1" x14ac:dyDescent="0.15">
      <c r="B170" s="20">
        <f>SUBTOTAL(3,$P$4:P170)</f>
        <v>167</v>
      </c>
      <c r="C170" s="26"/>
      <c r="D170" s="27"/>
      <c r="E170" s="26"/>
      <c r="F170" s="27"/>
      <c r="G170" s="26"/>
      <c r="H170" s="27"/>
      <c r="I170" s="27"/>
      <c r="J170" s="26"/>
      <c r="K170" s="31"/>
      <c r="L170" s="14" t="s">
        <v>18</v>
      </c>
      <c r="M170" s="16" t="s">
        <v>18</v>
      </c>
      <c r="N170" s="4" t="s">
        <v>149</v>
      </c>
      <c r="O170" s="17" t="s">
        <v>128</v>
      </c>
      <c r="P170" s="13" t="str">
        <f>N169</f>
        <v>-</v>
      </c>
      <c r="Q170" s="14" t="s">
        <v>712</v>
      </c>
      <c r="R170" s="33" t="s">
        <v>194</v>
      </c>
      <c r="S170" s="54" t="str">
        <f>"-j "&amp;N170&amp;" -d lung_cancer -m token"</f>
        <v>-j JB_D01_05_06_21_32 -d lung_cancer -m token</v>
      </c>
      <c r="T170" s="28" t="s">
        <v>27</v>
      </c>
      <c r="U170" s="25"/>
    </row>
    <row r="171" spans="2:21" s="19" customFormat="1" ht="24" x14ac:dyDescent="0.15">
      <c r="B171" s="20">
        <f>SUBTOTAL(3,$P$4:P171)</f>
        <v>168</v>
      </c>
      <c r="C171" s="26"/>
      <c r="D171" s="27"/>
      <c r="E171" s="26"/>
      <c r="F171" s="27"/>
      <c r="G171" s="26"/>
      <c r="H171" s="27"/>
      <c r="I171" s="27"/>
      <c r="J171" s="26"/>
      <c r="K171" s="31"/>
      <c r="L171" s="14" t="s">
        <v>18</v>
      </c>
      <c r="M171" s="16" t="s">
        <v>18</v>
      </c>
      <c r="N171" s="4" t="s">
        <v>151</v>
      </c>
      <c r="O171" s="17" t="s">
        <v>158</v>
      </c>
      <c r="P171" s="13" t="str">
        <f>N170</f>
        <v>JB_D01_05_06_21_32</v>
      </c>
      <c r="Q171" s="14" t="s">
        <v>712</v>
      </c>
      <c r="R171" s="33" t="s">
        <v>194</v>
      </c>
      <c r="S171" s="54" t="str">
        <f>"-j "&amp;N171&amp;" -d lung_cancer -m token -b"</f>
        <v>-j JB_D01_05_06_21_42 -d lung_cancer -m token -b</v>
      </c>
      <c r="T171" s="28" t="s">
        <v>27</v>
      </c>
      <c r="U171" s="25"/>
    </row>
    <row r="172" spans="2:21" s="19" customFormat="1" x14ac:dyDescent="0.15">
      <c r="B172" s="20">
        <f>SUBTOTAL(3,$P$4:P172)</f>
        <v>169</v>
      </c>
      <c r="C172" s="26"/>
      <c r="D172" s="27"/>
      <c r="E172" s="26"/>
      <c r="F172" s="27"/>
      <c r="G172" s="26"/>
      <c r="H172" s="27"/>
      <c r="I172" s="27"/>
      <c r="J172" s="26"/>
      <c r="K172" s="31"/>
      <c r="L172" s="14" t="s">
        <v>18</v>
      </c>
      <c r="M172" s="16" t="s">
        <v>18</v>
      </c>
      <c r="N172" s="4" t="s">
        <v>160</v>
      </c>
      <c r="O172" s="17" t="s">
        <v>130</v>
      </c>
      <c r="P172" s="13" t="str">
        <f>N171</f>
        <v>JB_D01_05_06_21_42</v>
      </c>
      <c r="Q172" s="14" t="s">
        <v>712</v>
      </c>
      <c r="R172" s="33" t="s">
        <v>194</v>
      </c>
      <c r="S172" s="54" t="str">
        <f>"-j "&amp;N172&amp;" -d lung_cancer -m char"</f>
        <v>-j JB_D01_05_06_21_52 -d lung_cancer -m char</v>
      </c>
      <c r="T172" s="28" t="s">
        <v>27</v>
      </c>
      <c r="U172" s="25"/>
    </row>
    <row r="173" spans="2:21" s="19" customFormat="1" x14ac:dyDescent="0.15">
      <c r="B173" s="20">
        <f>SUBTOTAL(3,$P$4:P173)</f>
        <v>170</v>
      </c>
      <c r="C173" s="26"/>
      <c r="D173" s="27"/>
      <c r="E173" s="26"/>
      <c r="F173" s="27"/>
      <c r="G173" s="26"/>
      <c r="H173" s="27"/>
      <c r="I173" s="15" t="s">
        <v>171</v>
      </c>
      <c r="J173" s="15" t="s">
        <v>166</v>
      </c>
      <c r="K173" s="30" t="s">
        <v>7</v>
      </c>
      <c r="L173" s="14" t="s">
        <v>18</v>
      </c>
      <c r="M173" s="16" t="s">
        <v>18</v>
      </c>
      <c r="N173" s="4" t="s">
        <v>3</v>
      </c>
      <c r="O173" s="4" t="s">
        <v>3</v>
      </c>
      <c r="P173" s="13" t="s">
        <v>3</v>
      </c>
      <c r="Q173" s="13" t="s">
        <v>25</v>
      </c>
      <c r="R173" s="13" t="s">
        <v>25</v>
      </c>
      <c r="S173" s="13" t="s">
        <v>25</v>
      </c>
      <c r="T173" s="13" t="s">
        <v>25</v>
      </c>
      <c r="U173" s="25"/>
    </row>
    <row r="174" spans="2:21" s="19" customFormat="1" x14ac:dyDescent="0.15">
      <c r="B174" s="20">
        <f>SUBTOTAL(3,$P$4:P174)</f>
        <v>171</v>
      </c>
      <c r="C174" s="26"/>
      <c r="D174" s="27"/>
      <c r="E174" s="26"/>
      <c r="F174" s="27"/>
      <c r="G174" s="26"/>
      <c r="H174" s="27"/>
      <c r="I174" s="27"/>
      <c r="J174" s="26"/>
      <c r="K174" s="31"/>
      <c r="L174" s="14" t="s">
        <v>18</v>
      </c>
      <c r="M174" s="16" t="s">
        <v>18</v>
      </c>
      <c r="N174" s="4" t="s">
        <v>150</v>
      </c>
      <c r="O174" s="17" t="s">
        <v>129</v>
      </c>
      <c r="P174" s="13" t="str">
        <f>N173</f>
        <v>-</v>
      </c>
      <c r="Q174" s="14" t="s">
        <v>712</v>
      </c>
      <c r="R174" s="33" t="s">
        <v>195</v>
      </c>
      <c r="S174" s="54" t="str">
        <f>"-j "&amp;N174&amp;" -d lung_cancer -m token"</f>
        <v>-j JB_D01_05_06_21_33 -d lung_cancer -m token</v>
      </c>
      <c r="T174" s="28" t="s">
        <v>27</v>
      </c>
      <c r="U174" s="25"/>
    </row>
    <row r="175" spans="2:21" s="19" customFormat="1" ht="24" x14ac:dyDescent="0.15">
      <c r="B175" s="20">
        <f>SUBTOTAL(3,$P$4:P175)</f>
        <v>172</v>
      </c>
      <c r="C175" s="26"/>
      <c r="D175" s="27"/>
      <c r="E175" s="26"/>
      <c r="F175" s="27"/>
      <c r="G175" s="26"/>
      <c r="H175" s="27"/>
      <c r="I175" s="27"/>
      <c r="J175" s="26"/>
      <c r="K175" s="31"/>
      <c r="L175" s="14" t="s">
        <v>18</v>
      </c>
      <c r="M175" s="16" t="s">
        <v>18</v>
      </c>
      <c r="N175" s="4" t="s">
        <v>152</v>
      </c>
      <c r="O175" s="17" t="s">
        <v>132</v>
      </c>
      <c r="P175" s="13" t="str">
        <f>N174</f>
        <v>JB_D01_05_06_21_33</v>
      </c>
      <c r="Q175" s="14" t="s">
        <v>712</v>
      </c>
      <c r="R175" s="33" t="s">
        <v>195</v>
      </c>
      <c r="S175" s="54" t="str">
        <f>"-j "&amp;N175&amp;" -d lung_cancer -m token -b"</f>
        <v>-j JB_D01_05_06_21_43 -d lung_cancer -m token -b</v>
      </c>
      <c r="T175" s="28" t="s">
        <v>27</v>
      </c>
      <c r="U175" s="25"/>
    </row>
    <row r="176" spans="2:21" s="19" customFormat="1" x14ac:dyDescent="0.15">
      <c r="B176" s="20">
        <f>SUBTOTAL(3,$P$4:P176)</f>
        <v>173</v>
      </c>
      <c r="C176" s="26"/>
      <c r="D176" s="27"/>
      <c r="E176" s="26"/>
      <c r="F176" s="27"/>
      <c r="G176" s="26"/>
      <c r="H176" s="27"/>
      <c r="I176" s="27"/>
      <c r="J176" s="26"/>
      <c r="K176" s="31"/>
      <c r="L176" s="14" t="s">
        <v>18</v>
      </c>
      <c r="M176" s="16" t="s">
        <v>18</v>
      </c>
      <c r="N176" s="4" t="s">
        <v>161</v>
      </c>
      <c r="O176" s="17" t="s">
        <v>131</v>
      </c>
      <c r="P176" s="13" t="str">
        <f>N175</f>
        <v>JB_D01_05_06_21_43</v>
      </c>
      <c r="Q176" s="14" t="s">
        <v>712</v>
      </c>
      <c r="R176" s="33" t="s">
        <v>195</v>
      </c>
      <c r="S176" s="54" t="str">
        <f>"-j "&amp;N176&amp;" -d lung_cancer -m char"</f>
        <v>-j JB_D01_05_06_21_53 -d lung_cancer -m char</v>
      </c>
      <c r="T176" s="28" t="s">
        <v>27</v>
      </c>
      <c r="U176" s="25"/>
    </row>
    <row r="177" spans="2:21" s="19" customFormat="1" x14ac:dyDescent="0.15">
      <c r="B177" s="20">
        <f>SUBTOTAL(3,$P$4:P177)</f>
        <v>174</v>
      </c>
      <c r="C177" s="26"/>
      <c r="D177" s="27"/>
      <c r="E177" s="26"/>
      <c r="F177" s="27"/>
      <c r="G177" s="26"/>
      <c r="H177" s="27"/>
      <c r="I177" s="15" t="s">
        <v>141</v>
      </c>
      <c r="J177" s="15" t="s">
        <v>121</v>
      </c>
      <c r="K177" s="30" t="s">
        <v>7</v>
      </c>
      <c r="L177" s="14" t="s">
        <v>18</v>
      </c>
      <c r="M177" s="16" t="s">
        <v>18</v>
      </c>
      <c r="N177" s="4" t="s">
        <v>3</v>
      </c>
      <c r="O177" s="4" t="s">
        <v>3</v>
      </c>
      <c r="P177" s="13" t="s">
        <v>3</v>
      </c>
      <c r="Q177" s="13" t="s">
        <v>25</v>
      </c>
      <c r="R177" s="13" t="s">
        <v>25</v>
      </c>
      <c r="S177" s="13" t="s">
        <v>25</v>
      </c>
      <c r="T177" s="13" t="s">
        <v>25</v>
      </c>
      <c r="U177" s="25"/>
    </row>
    <row r="178" spans="2:21" s="19" customFormat="1" ht="24" x14ac:dyDescent="0.15">
      <c r="B178" s="20">
        <f>SUBTOTAL(3,$P$4:P178)</f>
        <v>175</v>
      </c>
      <c r="C178" s="26"/>
      <c r="D178" s="27"/>
      <c r="E178" s="26"/>
      <c r="F178" s="27"/>
      <c r="G178" s="26"/>
      <c r="H178" s="27"/>
      <c r="I178" s="27"/>
      <c r="J178" s="26" t="s">
        <v>120</v>
      </c>
      <c r="K178" s="31"/>
      <c r="L178" s="14" t="s">
        <v>18</v>
      </c>
      <c r="M178" s="16" t="s">
        <v>18</v>
      </c>
      <c r="N178" s="4" t="s">
        <v>145</v>
      </c>
      <c r="O178" s="4" t="s">
        <v>177</v>
      </c>
      <c r="P178" s="13" t="str">
        <f>N177</f>
        <v>-</v>
      </c>
      <c r="Q178" s="14" t="s">
        <v>712</v>
      </c>
      <c r="R178" s="33" t="s">
        <v>190</v>
      </c>
      <c r="S178" s="54" t="str">
        <f>"-j "&amp;N178&amp;" -d breast_cancer -k"</f>
        <v>-j JB_D01_05_06_12_11 -d breast_cancer -k</v>
      </c>
      <c r="T178" s="28" t="s">
        <v>27</v>
      </c>
      <c r="U178" s="55" t="s">
        <v>176</v>
      </c>
    </row>
    <row r="179" spans="2:21" s="19" customFormat="1" ht="24" x14ac:dyDescent="0.15">
      <c r="B179" s="20">
        <f>SUBTOTAL(3,$P$4:P179)</f>
        <v>176</v>
      </c>
      <c r="C179" s="26"/>
      <c r="D179" s="27"/>
      <c r="E179" s="26"/>
      <c r="F179" s="27"/>
      <c r="G179" s="26"/>
      <c r="H179" s="27"/>
      <c r="I179" s="27"/>
      <c r="J179" s="26"/>
      <c r="K179" s="31"/>
      <c r="L179" s="14" t="s">
        <v>18</v>
      </c>
      <c r="M179" s="16" t="s">
        <v>18</v>
      </c>
      <c r="N179" s="4" t="s">
        <v>147</v>
      </c>
      <c r="O179" s="4" t="s">
        <v>125</v>
      </c>
      <c r="P179" s="13" t="str">
        <f>N178</f>
        <v>JB_D01_05_06_12_11</v>
      </c>
      <c r="Q179" s="14" t="s">
        <v>712</v>
      </c>
      <c r="R179" s="33" t="s">
        <v>191</v>
      </c>
      <c r="S179" s="54" t="str">
        <f>"-j "&amp;N179&amp;" -d breast_cancer -k"</f>
        <v>-j JB_D01_05_06_12_21 -d breast_cancer -k</v>
      </c>
      <c r="T179" s="28" t="s">
        <v>27</v>
      </c>
      <c r="U179" s="55" t="s">
        <v>176</v>
      </c>
    </row>
    <row r="180" spans="2:21" s="19" customFormat="1" x14ac:dyDescent="0.15">
      <c r="B180" s="20">
        <f>SUBTOTAL(3,$P$4:P180)</f>
        <v>177</v>
      </c>
      <c r="C180" s="26"/>
      <c r="D180" s="27"/>
      <c r="E180" s="26"/>
      <c r="F180" s="27"/>
      <c r="G180" s="26"/>
      <c r="H180" s="27"/>
      <c r="I180" s="15" t="s">
        <v>142</v>
      </c>
      <c r="J180" s="15" t="s">
        <v>173</v>
      </c>
      <c r="K180" s="30" t="s">
        <v>7</v>
      </c>
      <c r="L180" s="14" t="s">
        <v>18</v>
      </c>
      <c r="M180" s="16" t="s">
        <v>18</v>
      </c>
      <c r="N180" s="4" t="s">
        <v>3</v>
      </c>
      <c r="O180" s="4" t="s">
        <v>3</v>
      </c>
      <c r="P180" s="13" t="s">
        <v>3</v>
      </c>
      <c r="Q180" s="13" t="s">
        <v>25</v>
      </c>
      <c r="R180" s="13" t="s">
        <v>25</v>
      </c>
      <c r="S180" s="13" t="s">
        <v>25</v>
      </c>
      <c r="T180" s="13" t="s">
        <v>25</v>
      </c>
      <c r="U180" s="25"/>
    </row>
    <row r="181" spans="2:21" s="19" customFormat="1" ht="24" x14ac:dyDescent="0.15">
      <c r="B181" s="20">
        <f>SUBTOTAL(3,$P$4:P181)</f>
        <v>178</v>
      </c>
      <c r="C181" s="26"/>
      <c r="D181" s="27"/>
      <c r="E181" s="26"/>
      <c r="F181" s="27"/>
      <c r="G181" s="26"/>
      <c r="H181" s="27"/>
      <c r="I181" s="27"/>
      <c r="J181" s="26"/>
      <c r="K181" s="31"/>
      <c r="L181" s="14" t="s">
        <v>18</v>
      </c>
      <c r="M181" s="16" t="s">
        <v>18</v>
      </c>
      <c r="N181" s="4" t="s">
        <v>153</v>
      </c>
      <c r="O181" s="17" t="s">
        <v>133</v>
      </c>
      <c r="P181" s="13" t="str">
        <f>N180</f>
        <v>-</v>
      </c>
      <c r="Q181" s="14" t="s">
        <v>712</v>
      </c>
      <c r="R181" s="33" t="s">
        <v>192</v>
      </c>
      <c r="S181" s="54" t="str">
        <f>"-j "&amp;N181&amp;" -d breast_cancer"</f>
        <v>-j JB_D01_05_06_22_31 -d breast_cancer</v>
      </c>
      <c r="T181" s="28" t="s">
        <v>27</v>
      </c>
      <c r="U181" s="25"/>
    </row>
    <row r="182" spans="2:21" s="19" customFormat="1" ht="24" x14ac:dyDescent="0.15">
      <c r="B182" s="20">
        <f>SUBTOTAL(3,$P$4:P182)</f>
        <v>179</v>
      </c>
      <c r="C182" s="26"/>
      <c r="D182" s="27"/>
      <c r="E182" s="26"/>
      <c r="F182" s="27"/>
      <c r="G182" s="26"/>
      <c r="H182" s="27"/>
      <c r="I182" s="27"/>
      <c r="J182" s="26"/>
      <c r="K182" s="31"/>
      <c r="L182" s="14" t="s">
        <v>18</v>
      </c>
      <c r="M182" s="16" t="s">
        <v>18</v>
      </c>
      <c r="N182" s="4" t="s">
        <v>162</v>
      </c>
      <c r="O182" s="17" t="s">
        <v>134</v>
      </c>
      <c r="P182" s="13" t="str">
        <f>N181</f>
        <v>JB_D01_05_06_22_31</v>
      </c>
      <c r="Q182" s="14" t="s">
        <v>712</v>
      </c>
      <c r="R182" s="33" t="s">
        <v>193</v>
      </c>
      <c r="S182" s="54" t="str">
        <f>"-j "&amp;N182&amp;" -d breast_cancer"</f>
        <v>-j JB_D01_05_06_22_51 -d breast_cancer</v>
      </c>
      <c r="T182" s="28" t="s">
        <v>27</v>
      </c>
      <c r="U182" s="25"/>
    </row>
    <row r="183" spans="2:21" s="19" customFormat="1" x14ac:dyDescent="0.15">
      <c r="B183" s="20">
        <f>SUBTOTAL(3,$P$4:P183)</f>
        <v>180</v>
      </c>
      <c r="C183" s="26"/>
      <c r="D183" s="27"/>
      <c r="E183" s="26"/>
      <c r="F183" s="27"/>
      <c r="G183" s="26"/>
      <c r="H183" s="27"/>
      <c r="I183" s="15" t="s">
        <v>172</v>
      </c>
      <c r="J183" s="15" t="s">
        <v>174</v>
      </c>
      <c r="K183" s="30" t="s">
        <v>7</v>
      </c>
      <c r="L183" s="14" t="s">
        <v>18</v>
      </c>
      <c r="M183" s="16" t="s">
        <v>18</v>
      </c>
      <c r="N183" s="4" t="s">
        <v>3</v>
      </c>
      <c r="O183" s="4" t="s">
        <v>3</v>
      </c>
      <c r="P183" s="13" t="s">
        <v>3</v>
      </c>
      <c r="Q183" s="13" t="s">
        <v>25</v>
      </c>
      <c r="R183" s="13" t="s">
        <v>25</v>
      </c>
      <c r="S183" s="13" t="s">
        <v>25</v>
      </c>
      <c r="T183" s="13" t="s">
        <v>25</v>
      </c>
      <c r="U183" s="25"/>
    </row>
    <row r="184" spans="2:21" s="19" customFormat="1" x14ac:dyDescent="0.15">
      <c r="B184" s="20">
        <f>SUBTOTAL(3,$P$4:P184)</f>
        <v>181</v>
      </c>
      <c r="C184" s="26"/>
      <c r="D184" s="27"/>
      <c r="E184" s="26"/>
      <c r="F184" s="27"/>
      <c r="G184" s="26"/>
      <c r="H184" s="27"/>
      <c r="I184" s="27"/>
      <c r="J184" s="26"/>
      <c r="K184" s="31"/>
      <c r="L184" s="14" t="s">
        <v>18</v>
      </c>
      <c r="M184" s="16" t="s">
        <v>18</v>
      </c>
      <c r="N184" s="4" t="s">
        <v>154</v>
      </c>
      <c r="O184" s="17" t="s">
        <v>135</v>
      </c>
      <c r="P184" s="13" t="str">
        <f>N183</f>
        <v>-</v>
      </c>
      <c r="Q184" s="14" t="s">
        <v>712</v>
      </c>
      <c r="R184" s="33" t="s">
        <v>194</v>
      </c>
      <c r="S184" s="54" t="str">
        <f>"-j "&amp;N184&amp;" -d breast_cancer -m token"</f>
        <v>-j JB_D01_05_06_22_32 -d breast_cancer -m token</v>
      </c>
      <c r="T184" s="28" t="s">
        <v>27</v>
      </c>
      <c r="U184" s="25"/>
    </row>
    <row r="185" spans="2:21" s="19" customFormat="1" ht="24" x14ac:dyDescent="0.15">
      <c r="B185" s="20">
        <f>SUBTOTAL(3,$P$4:P185)</f>
        <v>182</v>
      </c>
      <c r="C185" s="26"/>
      <c r="D185" s="27"/>
      <c r="E185" s="26"/>
      <c r="F185" s="27"/>
      <c r="G185" s="26"/>
      <c r="H185" s="27"/>
      <c r="I185" s="27"/>
      <c r="J185" s="26"/>
      <c r="K185" s="31"/>
      <c r="L185" s="14" t="s">
        <v>18</v>
      </c>
      <c r="M185" s="16" t="s">
        <v>18</v>
      </c>
      <c r="N185" s="4" t="s">
        <v>156</v>
      </c>
      <c r="O185" s="17" t="s">
        <v>136</v>
      </c>
      <c r="P185" s="13" t="str">
        <f>N184</f>
        <v>JB_D01_05_06_22_32</v>
      </c>
      <c r="Q185" s="14" t="s">
        <v>712</v>
      </c>
      <c r="R185" s="33" t="s">
        <v>194</v>
      </c>
      <c r="S185" s="54" t="str">
        <f>"-j "&amp;N185&amp;" -d breast_cancer -m token -b"</f>
        <v>-j JB_D01_05_06_22_42 -d breast_cancer -m token -b</v>
      </c>
      <c r="T185" s="28" t="s">
        <v>27</v>
      </c>
      <c r="U185" s="25"/>
    </row>
    <row r="186" spans="2:21" s="19" customFormat="1" x14ac:dyDescent="0.15">
      <c r="B186" s="20">
        <f>SUBTOTAL(3,$P$4:P186)</f>
        <v>183</v>
      </c>
      <c r="C186" s="26"/>
      <c r="D186" s="27"/>
      <c r="E186" s="26"/>
      <c r="F186" s="27"/>
      <c r="G186" s="26"/>
      <c r="H186" s="27"/>
      <c r="I186" s="27"/>
      <c r="J186" s="26"/>
      <c r="K186" s="31"/>
      <c r="L186" s="14" t="s">
        <v>18</v>
      </c>
      <c r="M186" s="16" t="s">
        <v>18</v>
      </c>
      <c r="N186" s="4" t="s">
        <v>163</v>
      </c>
      <c r="O186" s="17" t="s">
        <v>137</v>
      </c>
      <c r="P186" s="13" t="str">
        <f>N185</f>
        <v>JB_D01_05_06_22_42</v>
      </c>
      <c r="Q186" s="14" t="s">
        <v>712</v>
      </c>
      <c r="R186" s="33" t="s">
        <v>194</v>
      </c>
      <c r="S186" s="54" t="str">
        <f>"-j "&amp;N186&amp;" -d breast_cancer -m char"</f>
        <v>-j JB_D01_05_06_22_52 -d breast_cancer -m char</v>
      </c>
      <c r="T186" s="28" t="s">
        <v>27</v>
      </c>
      <c r="U186" s="25"/>
    </row>
    <row r="187" spans="2:21" s="19" customFormat="1" x14ac:dyDescent="0.15">
      <c r="B187" s="20">
        <f>SUBTOTAL(3,$P$4:P187)</f>
        <v>184</v>
      </c>
      <c r="C187" s="26"/>
      <c r="D187" s="27"/>
      <c r="E187" s="26"/>
      <c r="F187" s="27"/>
      <c r="G187" s="26"/>
      <c r="H187" s="27"/>
      <c r="I187" s="15" t="s">
        <v>254</v>
      </c>
      <c r="J187" s="15" t="s">
        <v>175</v>
      </c>
      <c r="K187" s="30" t="s">
        <v>7</v>
      </c>
      <c r="L187" s="14" t="s">
        <v>18</v>
      </c>
      <c r="M187" s="16" t="s">
        <v>18</v>
      </c>
      <c r="N187" s="4" t="s">
        <v>3</v>
      </c>
      <c r="O187" s="4" t="s">
        <v>3</v>
      </c>
      <c r="P187" s="13" t="s">
        <v>3</v>
      </c>
      <c r="Q187" s="13" t="s">
        <v>25</v>
      </c>
      <c r="R187" s="13" t="s">
        <v>25</v>
      </c>
      <c r="S187" s="13" t="s">
        <v>25</v>
      </c>
      <c r="T187" s="13" t="s">
        <v>25</v>
      </c>
      <c r="U187" s="25"/>
    </row>
    <row r="188" spans="2:21" s="19" customFormat="1" x14ac:dyDescent="0.15">
      <c r="B188" s="20">
        <f>SUBTOTAL(3,$P$4:P188)</f>
        <v>185</v>
      </c>
      <c r="C188" s="26"/>
      <c r="D188" s="27"/>
      <c r="E188" s="26"/>
      <c r="F188" s="27"/>
      <c r="G188" s="26"/>
      <c r="H188" s="27"/>
      <c r="I188" s="27"/>
      <c r="J188" s="26"/>
      <c r="K188" s="31"/>
      <c r="L188" s="14" t="s">
        <v>18</v>
      </c>
      <c r="M188" s="16" t="s">
        <v>18</v>
      </c>
      <c r="N188" s="4" t="s">
        <v>155</v>
      </c>
      <c r="O188" s="17" t="s">
        <v>138</v>
      </c>
      <c r="P188" s="13" t="str">
        <f>N187</f>
        <v>-</v>
      </c>
      <c r="Q188" s="14" t="s">
        <v>712</v>
      </c>
      <c r="R188" s="33" t="s">
        <v>195</v>
      </c>
      <c r="S188" s="54" t="str">
        <f>"-j "&amp;N188&amp;" -d breast_cancer -m token"</f>
        <v>-j JB_D01_05_06_22_33 -d breast_cancer -m token</v>
      </c>
      <c r="T188" s="28" t="s">
        <v>27</v>
      </c>
      <c r="U188" s="25"/>
    </row>
    <row r="189" spans="2:21" s="19" customFormat="1" ht="24" x14ac:dyDescent="0.15">
      <c r="B189" s="20">
        <f>SUBTOTAL(3,$P$4:P189)</f>
        <v>186</v>
      </c>
      <c r="C189" s="26"/>
      <c r="D189" s="27"/>
      <c r="E189" s="26"/>
      <c r="F189" s="27"/>
      <c r="G189" s="26"/>
      <c r="H189" s="27"/>
      <c r="I189" s="27"/>
      <c r="J189" s="26"/>
      <c r="K189" s="31"/>
      <c r="L189" s="14" t="s">
        <v>18</v>
      </c>
      <c r="M189" s="16" t="s">
        <v>18</v>
      </c>
      <c r="N189" s="4" t="s">
        <v>157</v>
      </c>
      <c r="O189" s="17" t="s">
        <v>139</v>
      </c>
      <c r="P189" s="13" t="str">
        <f>N188</f>
        <v>JB_D01_05_06_22_33</v>
      </c>
      <c r="Q189" s="14" t="s">
        <v>712</v>
      </c>
      <c r="R189" s="33" t="s">
        <v>195</v>
      </c>
      <c r="S189" s="54" t="str">
        <f>"-j "&amp;N189&amp;" -d breast_cancer -m token -b"</f>
        <v>-j JB_D01_05_06_22_43 -d breast_cancer -m token -b</v>
      </c>
      <c r="T189" s="28" t="s">
        <v>27</v>
      </c>
      <c r="U189" s="25"/>
    </row>
    <row r="190" spans="2:21" s="19" customFormat="1" x14ac:dyDescent="0.15">
      <c r="B190" s="20">
        <f>SUBTOTAL(3,$P$4:P190)</f>
        <v>187</v>
      </c>
      <c r="C190" s="26"/>
      <c r="D190" s="27"/>
      <c r="E190" s="26"/>
      <c r="F190" s="27"/>
      <c r="G190" s="26"/>
      <c r="H190" s="27"/>
      <c r="I190" s="27"/>
      <c r="J190" s="26"/>
      <c r="K190" s="31"/>
      <c r="L190" s="14" t="s">
        <v>18</v>
      </c>
      <c r="M190" s="16" t="s">
        <v>18</v>
      </c>
      <c r="N190" s="4" t="s">
        <v>164</v>
      </c>
      <c r="O190" s="17" t="s">
        <v>140</v>
      </c>
      <c r="P190" s="13" t="str">
        <f>N189</f>
        <v>JB_D01_05_06_22_43</v>
      </c>
      <c r="Q190" s="14" t="s">
        <v>712</v>
      </c>
      <c r="R190" s="33" t="s">
        <v>195</v>
      </c>
      <c r="S190" s="54" t="str">
        <f>"-j "&amp;N190&amp;" -d breast_cancer -m char"</f>
        <v>-j JB_D01_05_06_22_53 -d breast_cancer -m char</v>
      </c>
      <c r="T190" s="28" t="s">
        <v>27</v>
      </c>
      <c r="U190" s="25"/>
    </row>
    <row r="191" spans="2:21" s="19" customFormat="1" x14ac:dyDescent="0.15">
      <c r="B191" s="20">
        <f>SUBTOTAL(3,$P$4:P191)</f>
        <v>188</v>
      </c>
      <c r="C191" s="26"/>
      <c r="D191" s="27"/>
      <c r="E191" s="26"/>
      <c r="F191" s="27"/>
      <c r="G191" s="26"/>
      <c r="H191" s="27"/>
      <c r="I191" s="15" t="s">
        <v>255</v>
      </c>
      <c r="J191" s="15" t="s">
        <v>260</v>
      </c>
      <c r="K191" s="30" t="s">
        <v>7</v>
      </c>
      <c r="L191" s="14" t="s">
        <v>18</v>
      </c>
      <c r="M191" s="16" t="s">
        <v>18</v>
      </c>
      <c r="N191" s="4" t="s">
        <v>3</v>
      </c>
      <c r="O191" s="4" t="s">
        <v>3</v>
      </c>
      <c r="P191" s="13" t="s">
        <v>3</v>
      </c>
      <c r="Q191" s="13" t="s">
        <v>25</v>
      </c>
      <c r="R191" s="13" t="s">
        <v>25</v>
      </c>
      <c r="S191" s="13" t="s">
        <v>25</v>
      </c>
      <c r="T191" s="13" t="s">
        <v>25</v>
      </c>
      <c r="U191" s="25"/>
    </row>
    <row r="192" spans="2:21" s="19" customFormat="1" x14ac:dyDescent="0.15">
      <c r="B192" s="20">
        <f>SUBTOTAL(3,$P$4:P192)</f>
        <v>189</v>
      </c>
      <c r="C192" s="26"/>
      <c r="D192" s="27"/>
      <c r="E192" s="26"/>
      <c r="F192" s="27"/>
      <c r="G192" s="26"/>
      <c r="H192" s="27"/>
      <c r="I192" s="27"/>
      <c r="J192" s="26"/>
      <c r="K192" s="31"/>
      <c r="L192" s="14" t="s">
        <v>18</v>
      </c>
      <c r="M192" s="16" t="s">
        <v>18</v>
      </c>
      <c r="N192" s="4" t="s">
        <v>256</v>
      </c>
      <c r="O192" s="4" t="s">
        <v>258</v>
      </c>
      <c r="P192" s="13" t="s">
        <v>28</v>
      </c>
      <c r="Q192" s="14" t="s">
        <v>712</v>
      </c>
      <c r="R192" s="33" t="s">
        <v>200</v>
      </c>
      <c r="S192" s="54" t="str">
        <f>"-j "&amp;N192</f>
        <v>-j JB_D01_05_08_01_01</v>
      </c>
      <c r="T192" s="28" t="s">
        <v>27</v>
      </c>
      <c r="U192" s="25"/>
    </row>
    <row r="193" spans="2:21" s="19" customFormat="1" x14ac:dyDescent="0.15">
      <c r="B193" s="20">
        <f>SUBTOTAL(3,$P$4:P193)</f>
        <v>190</v>
      </c>
      <c r="C193" s="26"/>
      <c r="D193" s="27"/>
      <c r="E193" s="26"/>
      <c r="F193" s="27"/>
      <c r="G193" s="26"/>
      <c r="H193" s="27"/>
      <c r="I193" s="67"/>
      <c r="J193" s="18"/>
      <c r="K193" s="32"/>
      <c r="L193" s="14" t="s">
        <v>18</v>
      </c>
      <c r="M193" s="16" t="s">
        <v>18</v>
      </c>
      <c r="N193" s="4" t="s">
        <v>259</v>
      </c>
      <c r="O193" s="4" t="s">
        <v>253</v>
      </c>
      <c r="P193" s="13" t="str">
        <f>N192</f>
        <v>JB_D01_05_08_01_01</v>
      </c>
      <c r="Q193" s="14" t="s">
        <v>712</v>
      </c>
      <c r="R193" s="33" t="s">
        <v>257</v>
      </c>
      <c r="S193" s="54" t="str">
        <f>"-j "&amp;N193</f>
        <v>-j JB_D01_05_08_02_01</v>
      </c>
      <c r="T193" s="28" t="s">
        <v>27</v>
      </c>
      <c r="U193" s="25"/>
    </row>
    <row r="194" spans="2:21" s="19" customFormat="1" x14ac:dyDescent="0.15">
      <c r="B194" s="20">
        <f>SUBTOTAL(3,$P$4:P194)</f>
        <v>191</v>
      </c>
      <c r="C194" s="26"/>
      <c r="D194" s="27"/>
      <c r="E194" s="26"/>
      <c r="F194" s="27"/>
      <c r="G194" s="26"/>
      <c r="H194" s="27"/>
      <c r="I194" s="15" t="s">
        <v>261</v>
      </c>
      <c r="J194" s="15" t="s">
        <v>264</v>
      </c>
      <c r="K194" s="30" t="s">
        <v>7</v>
      </c>
      <c r="L194" s="14" t="s">
        <v>18</v>
      </c>
      <c r="M194" s="16" t="s">
        <v>18</v>
      </c>
      <c r="N194" s="4" t="s">
        <v>3</v>
      </c>
      <c r="O194" s="4" t="s">
        <v>3</v>
      </c>
      <c r="P194" s="13" t="s">
        <v>3</v>
      </c>
      <c r="Q194" s="13" t="s">
        <v>25</v>
      </c>
      <c r="R194" s="13" t="s">
        <v>25</v>
      </c>
      <c r="S194" s="13" t="s">
        <v>25</v>
      </c>
      <c r="T194" s="13" t="s">
        <v>25</v>
      </c>
      <c r="U194" s="25"/>
    </row>
    <row r="195" spans="2:21" s="19" customFormat="1" ht="24" x14ac:dyDescent="0.15">
      <c r="B195" s="20">
        <f>SUBTOTAL(3,$P$4:P195)</f>
        <v>192</v>
      </c>
      <c r="C195" s="26"/>
      <c r="D195" s="27"/>
      <c r="E195" s="26"/>
      <c r="F195" s="27"/>
      <c r="G195" s="26"/>
      <c r="H195" s="27"/>
      <c r="I195" s="27"/>
      <c r="J195" s="26"/>
      <c r="K195" s="31"/>
      <c r="L195" s="14" t="s">
        <v>18</v>
      </c>
      <c r="M195" s="16" t="s">
        <v>18</v>
      </c>
      <c r="N195" s="4" t="s">
        <v>262</v>
      </c>
      <c r="O195" s="4" t="s">
        <v>263</v>
      </c>
      <c r="P195" s="13" t="s">
        <v>28</v>
      </c>
      <c r="Q195" s="14" t="s">
        <v>712</v>
      </c>
      <c r="R195" s="33" t="s">
        <v>265</v>
      </c>
      <c r="S195" s="54" t="str">
        <f>"-j "&amp;N195</f>
        <v>-j JB_D01_05_08_01_02</v>
      </c>
      <c r="T195" s="28" t="s">
        <v>27</v>
      </c>
      <c r="U195" s="55" t="s">
        <v>306</v>
      </c>
    </row>
    <row r="196" spans="2:21" s="19" customFormat="1" x14ac:dyDescent="0.15">
      <c r="B196" s="20">
        <f>SUBTOTAL(3,$P$4:P196)</f>
        <v>193</v>
      </c>
      <c r="C196" s="26"/>
      <c r="D196" s="27"/>
      <c r="E196" s="26"/>
      <c r="F196" s="27"/>
      <c r="G196" s="26"/>
      <c r="H196" s="27"/>
      <c r="I196" s="15" t="s">
        <v>279</v>
      </c>
      <c r="J196" s="15" t="s">
        <v>280</v>
      </c>
      <c r="K196" s="30" t="s">
        <v>7</v>
      </c>
      <c r="L196" s="14" t="s">
        <v>18</v>
      </c>
      <c r="M196" s="16" t="s">
        <v>18</v>
      </c>
      <c r="N196" s="4" t="s">
        <v>3</v>
      </c>
      <c r="O196" s="4" t="s">
        <v>3</v>
      </c>
      <c r="P196" s="13" t="s">
        <v>3</v>
      </c>
      <c r="Q196" s="13" t="s">
        <v>25</v>
      </c>
      <c r="R196" s="13" t="s">
        <v>25</v>
      </c>
      <c r="S196" s="13" t="s">
        <v>25</v>
      </c>
      <c r="T196" s="13" t="s">
        <v>25</v>
      </c>
      <c r="U196" s="25"/>
    </row>
    <row r="197" spans="2:21" s="19" customFormat="1" ht="24" x14ac:dyDescent="0.15">
      <c r="B197" s="20">
        <f>SUBTOTAL(3,$P$4:P197)</f>
        <v>194</v>
      </c>
      <c r="C197" s="26"/>
      <c r="D197" s="27"/>
      <c r="E197" s="26"/>
      <c r="F197" s="27"/>
      <c r="G197" s="26"/>
      <c r="H197" s="27"/>
      <c r="I197" s="27"/>
      <c r="J197" s="26"/>
      <c r="K197" s="31"/>
      <c r="L197" s="14" t="s">
        <v>18</v>
      </c>
      <c r="M197" s="16" t="s">
        <v>18</v>
      </c>
      <c r="N197" s="4" t="s">
        <v>281</v>
      </c>
      <c r="O197" s="4" t="s">
        <v>282</v>
      </c>
      <c r="P197" s="13" t="s">
        <v>28</v>
      </c>
      <c r="Q197" s="14" t="s">
        <v>712</v>
      </c>
      <c r="R197" s="33" t="s">
        <v>283</v>
      </c>
      <c r="S197" s="54" t="str">
        <f>"-j "&amp;N197</f>
        <v>-j JB_D01_05_08_01_03</v>
      </c>
      <c r="T197" s="28" t="s">
        <v>27</v>
      </c>
      <c r="U197" s="55" t="s">
        <v>307</v>
      </c>
    </row>
    <row r="198" spans="2:21" s="19" customFormat="1" x14ac:dyDescent="0.15">
      <c r="B198" s="20">
        <f>SUBTOTAL(3,$P$4:P198)</f>
        <v>195</v>
      </c>
      <c r="C198" s="26"/>
      <c r="D198" s="27"/>
      <c r="E198" s="26"/>
      <c r="F198" s="27"/>
      <c r="G198" s="26"/>
      <c r="H198" s="27"/>
      <c r="I198" s="15" t="s">
        <v>285</v>
      </c>
      <c r="J198" s="15" t="s">
        <v>286</v>
      </c>
      <c r="K198" s="30" t="s">
        <v>7</v>
      </c>
      <c r="L198" s="14" t="s">
        <v>18</v>
      </c>
      <c r="M198" s="16" t="s">
        <v>18</v>
      </c>
      <c r="N198" s="4" t="s">
        <v>3</v>
      </c>
      <c r="O198" s="4" t="s">
        <v>3</v>
      </c>
      <c r="P198" s="13" t="s">
        <v>3</v>
      </c>
      <c r="Q198" s="13" t="s">
        <v>25</v>
      </c>
      <c r="R198" s="13" t="s">
        <v>25</v>
      </c>
      <c r="S198" s="13" t="s">
        <v>25</v>
      </c>
      <c r="T198" s="13" t="s">
        <v>25</v>
      </c>
      <c r="U198" s="25"/>
    </row>
    <row r="199" spans="2:21" s="19" customFormat="1" ht="24" x14ac:dyDescent="0.15">
      <c r="B199" s="20">
        <f>SUBTOTAL(3,$P$4:P199)</f>
        <v>196</v>
      </c>
      <c r="C199" s="26"/>
      <c r="D199" s="27"/>
      <c r="E199" s="26"/>
      <c r="F199" s="27"/>
      <c r="G199" s="26"/>
      <c r="H199" s="27"/>
      <c r="I199" s="27"/>
      <c r="J199" s="26"/>
      <c r="K199" s="31"/>
      <c r="L199" s="14" t="s">
        <v>18</v>
      </c>
      <c r="M199" s="16" t="s">
        <v>18</v>
      </c>
      <c r="N199" s="4" t="s">
        <v>287</v>
      </c>
      <c r="O199" s="4" t="s">
        <v>289</v>
      </c>
      <c r="P199" s="13" t="s">
        <v>3</v>
      </c>
      <c r="Q199" s="14" t="s">
        <v>712</v>
      </c>
      <c r="R199" s="33" t="s">
        <v>290</v>
      </c>
      <c r="S199" s="28" t="str">
        <f>"-j "&amp;N199&amp;" -M compile"</f>
        <v>-j JB_D01_05_08_01_04 -M compile</v>
      </c>
      <c r="T199" s="28" t="s">
        <v>27</v>
      </c>
      <c r="U199" s="55" t="s">
        <v>308</v>
      </c>
    </row>
    <row r="200" spans="2:21" s="19" customFormat="1" ht="24" x14ac:dyDescent="0.15">
      <c r="B200" s="20">
        <f>SUBTOTAL(3,$P$4:P200)</f>
        <v>197</v>
      </c>
      <c r="C200" s="26"/>
      <c r="D200" s="27"/>
      <c r="E200" s="26"/>
      <c r="F200" s="27"/>
      <c r="G200" s="26"/>
      <c r="H200" s="27"/>
      <c r="I200" s="27"/>
      <c r="J200" s="26"/>
      <c r="K200" s="31"/>
      <c r="L200" s="14" t="s">
        <v>18</v>
      </c>
      <c r="M200" s="16" t="s">
        <v>18</v>
      </c>
      <c r="N200" s="4" t="s">
        <v>288</v>
      </c>
      <c r="O200" s="4" t="s">
        <v>313</v>
      </c>
      <c r="P200" s="13" t="s">
        <v>3</v>
      </c>
      <c r="Q200" s="14" t="s">
        <v>712</v>
      </c>
      <c r="R200" s="33" t="s">
        <v>290</v>
      </c>
      <c r="S200" s="28" t="str">
        <f>"-j "&amp;N200&amp;" -M morphologic"</f>
        <v>-j JB_D01_05_08_02_04 -M morphologic</v>
      </c>
      <c r="T200" s="28" t="s">
        <v>27</v>
      </c>
      <c r="U200" s="55" t="s">
        <v>308</v>
      </c>
    </row>
    <row r="201" spans="2:21" s="19" customFormat="1" ht="24" x14ac:dyDescent="0.15">
      <c r="B201" s="20">
        <f>SUBTOTAL(3,$P$4:P201)</f>
        <v>198</v>
      </c>
      <c r="C201" s="26"/>
      <c r="D201" s="27"/>
      <c r="E201" s="26"/>
      <c r="F201" s="27"/>
      <c r="G201" s="26"/>
      <c r="H201" s="27"/>
      <c r="I201" s="67"/>
      <c r="J201" s="18"/>
      <c r="K201" s="32"/>
      <c r="L201" s="14" t="s">
        <v>18</v>
      </c>
      <c r="M201" s="16" t="s">
        <v>18</v>
      </c>
      <c r="N201" s="4" t="s">
        <v>312</v>
      </c>
      <c r="O201" s="4" t="s">
        <v>314</v>
      </c>
      <c r="P201" s="13" t="s">
        <v>3</v>
      </c>
      <c r="Q201" s="14" t="s">
        <v>712</v>
      </c>
      <c r="R201" s="33" t="s">
        <v>290</v>
      </c>
      <c r="S201" s="28" t="str">
        <f>"-j "&amp;N201&amp;" -M dependency"</f>
        <v>-j JB_D01_05_08_03_04 -M dependency</v>
      </c>
      <c r="T201" s="28" t="s">
        <v>27</v>
      </c>
      <c r="U201" s="55" t="s">
        <v>308</v>
      </c>
    </row>
    <row r="202" spans="2:21" s="19" customFormat="1" x14ac:dyDescent="0.15">
      <c r="B202" s="20">
        <f>SUBTOTAL(3,$P$4:P202)</f>
        <v>199</v>
      </c>
      <c r="C202" s="26"/>
      <c r="D202" s="27"/>
      <c r="E202" s="26"/>
      <c r="F202" s="27"/>
      <c r="G202" s="26"/>
      <c r="H202" s="27"/>
      <c r="I202" s="15" t="s">
        <v>295</v>
      </c>
      <c r="J202" s="15" t="s">
        <v>296</v>
      </c>
      <c r="K202" s="30" t="s">
        <v>7</v>
      </c>
      <c r="L202" s="14" t="s">
        <v>18</v>
      </c>
      <c r="M202" s="16" t="s">
        <v>18</v>
      </c>
      <c r="N202" s="4" t="s">
        <v>3</v>
      </c>
      <c r="O202" s="4" t="s">
        <v>3</v>
      </c>
      <c r="P202" s="13" t="s">
        <v>3</v>
      </c>
      <c r="Q202" s="13" t="s">
        <v>25</v>
      </c>
      <c r="R202" s="13" t="s">
        <v>25</v>
      </c>
      <c r="S202" s="13" t="s">
        <v>25</v>
      </c>
      <c r="T202" s="13" t="s">
        <v>25</v>
      </c>
      <c r="U202" s="25"/>
    </row>
    <row r="203" spans="2:21" s="19" customFormat="1" ht="24" x14ac:dyDescent="0.15">
      <c r="B203" s="20">
        <f>SUBTOTAL(3,$P$4:P203)</f>
        <v>200</v>
      </c>
      <c r="C203" s="26"/>
      <c r="D203" s="27"/>
      <c r="E203" s="26"/>
      <c r="F203" s="27"/>
      <c r="G203" s="26"/>
      <c r="H203" s="27"/>
      <c r="I203" s="27"/>
      <c r="J203" s="26"/>
      <c r="K203" s="31"/>
      <c r="L203" s="14" t="s">
        <v>18</v>
      </c>
      <c r="M203" s="16" t="s">
        <v>18</v>
      </c>
      <c r="N203" s="4" t="s">
        <v>298</v>
      </c>
      <c r="O203" s="4" t="s">
        <v>297</v>
      </c>
      <c r="P203" s="13" t="s">
        <v>3</v>
      </c>
      <c r="Q203" s="14" t="s">
        <v>712</v>
      </c>
      <c r="R203" s="33" t="s">
        <v>299</v>
      </c>
      <c r="S203" s="54" t="str">
        <f>"-j "&amp;N203</f>
        <v>-j JB_D01_05_08_01_05</v>
      </c>
      <c r="T203" s="28" t="s">
        <v>27</v>
      </c>
      <c r="U203" s="55" t="s">
        <v>309</v>
      </c>
    </row>
    <row r="204" spans="2:21" s="19" customFormat="1" x14ac:dyDescent="0.15">
      <c r="B204" s="20">
        <f>SUBTOTAL(3,$P$4:P204)</f>
        <v>201</v>
      </c>
      <c r="C204" s="26"/>
      <c r="D204" s="27"/>
      <c r="E204" s="26"/>
      <c r="F204" s="27"/>
      <c r="G204" s="26"/>
      <c r="H204" s="27"/>
      <c r="I204" s="15" t="s">
        <v>300</v>
      </c>
      <c r="J204" s="15" t="s">
        <v>302</v>
      </c>
      <c r="K204" s="30" t="s">
        <v>7</v>
      </c>
      <c r="L204" s="14" t="s">
        <v>18</v>
      </c>
      <c r="M204" s="16" t="s">
        <v>18</v>
      </c>
      <c r="N204" s="4" t="s">
        <v>3</v>
      </c>
      <c r="O204" s="4" t="s">
        <v>3</v>
      </c>
      <c r="P204" s="13" t="s">
        <v>3</v>
      </c>
      <c r="Q204" s="13" t="s">
        <v>25</v>
      </c>
      <c r="R204" s="13" t="s">
        <v>25</v>
      </c>
      <c r="S204" s="13" t="s">
        <v>25</v>
      </c>
      <c r="T204" s="13" t="s">
        <v>25</v>
      </c>
      <c r="U204" s="25"/>
    </row>
    <row r="205" spans="2:21" s="19" customFormat="1" ht="48" x14ac:dyDescent="0.15">
      <c r="B205" s="20">
        <f>SUBTOTAL(3,$P$4:P205)</f>
        <v>202</v>
      </c>
      <c r="C205" s="26"/>
      <c r="D205" s="27"/>
      <c r="E205" s="26"/>
      <c r="F205" s="27"/>
      <c r="G205" s="26"/>
      <c r="H205" s="27"/>
      <c r="I205" s="27"/>
      <c r="J205" s="26"/>
      <c r="K205" s="31"/>
      <c r="L205" s="14" t="s">
        <v>18</v>
      </c>
      <c r="M205" s="16" t="s">
        <v>18</v>
      </c>
      <c r="N205" s="4" t="s">
        <v>301</v>
      </c>
      <c r="O205" s="4" t="s">
        <v>303</v>
      </c>
      <c r="P205" s="13" t="s">
        <v>3</v>
      </c>
      <c r="Q205" s="14" t="s">
        <v>712</v>
      </c>
      <c r="R205" s="33" t="s">
        <v>305</v>
      </c>
      <c r="S205" s="54" t="s">
        <v>304</v>
      </c>
      <c r="T205" s="28" t="s">
        <v>27</v>
      </c>
      <c r="U205" s="55" t="s">
        <v>311</v>
      </c>
    </row>
    <row r="206" spans="2:21" s="19" customFormat="1" ht="48" x14ac:dyDescent="0.15">
      <c r="B206" s="20">
        <f>SUBTOTAL(3,$P$4:P206)</f>
        <v>203</v>
      </c>
      <c r="C206" s="26"/>
      <c r="D206" s="27"/>
      <c r="E206" s="26"/>
      <c r="F206" s="27"/>
      <c r="G206" s="26"/>
      <c r="H206" s="27"/>
      <c r="I206" s="27"/>
      <c r="J206" s="26"/>
      <c r="K206" s="31"/>
      <c r="L206" s="14" t="s">
        <v>18</v>
      </c>
      <c r="M206" s="16" t="s">
        <v>18</v>
      </c>
      <c r="N206" s="4" t="s">
        <v>393</v>
      </c>
      <c r="O206" s="4" t="s">
        <v>392</v>
      </c>
      <c r="P206" s="13" t="s">
        <v>3</v>
      </c>
      <c r="Q206" s="14" t="s">
        <v>712</v>
      </c>
      <c r="R206" s="33" t="s">
        <v>305</v>
      </c>
      <c r="S206" s="54" t="s">
        <v>391</v>
      </c>
      <c r="T206" s="28" t="s">
        <v>27</v>
      </c>
      <c r="U206" s="55" t="s">
        <v>390</v>
      </c>
    </row>
    <row r="207" spans="2:21" s="19" customFormat="1" x14ac:dyDescent="0.15">
      <c r="B207" s="20">
        <f>SUBTOTAL(3,$P$4:P207)</f>
        <v>204</v>
      </c>
      <c r="C207" s="26"/>
      <c r="D207" s="27"/>
      <c r="E207" s="26"/>
      <c r="F207" s="27"/>
      <c r="G207" s="26"/>
      <c r="H207" s="27"/>
      <c r="I207" s="106" t="s">
        <v>320</v>
      </c>
      <c r="J207" s="106" t="s">
        <v>602</v>
      </c>
      <c r="K207" s="107" t="s">
        <v>7</v>
      </c>
      <c r="L207" s="99" t="s">
        <v>18</v>
      </c>
      <c r="M207" s="108" t="s">
        <v>18</v>
      </c>
      <c r="N207" s="97" t="s">
        <v>3</v>
      </c>
      <c r="O207" s="97" t="s">
        <v>3</v>
      </c>
      <c r="P207" s="98" t="s">
        <v>3</v>
      </c>
      <c r="Q207" s="99" t="s">
        <v>25</v>
      </c>
      <c r="R207" s="100" t="s">
        <v>25</v>
      </c>
      <c r="S207" s="101" t="s">
        <v>25</v>
      </c>
      <c r="T207" s="102" t="s">
        <v>3</v>
      </c>
      <c r="U207" s="109"/>
    </row>
    <row r="208" spans="2:21" s="19" customFormat="1" ht="24" x14ac:dyDescent="0.15">
      <c r="B208" s="20">
        <f>SUBTOTAL(3,$P$4:P208)</f>
        <v>205</v>
      </c>
      <c r="C208" s="26"/>
      <c r="D208" s="27"/>
      <c r="E208" s="26"/>
      <c r="F208" s="27"/>
      <c r="G208" s="26"/>
      <c r="H208" s="27"/>
      <c r="I208" s="77"/>
      <c r="J208" s="78"/>
      <c r="K208" s="79"/>
      <c r="L208" s="99" t="s">
        <v>18</v>
      </c>
      <c r="M208" s="108" t="s">
        <v>18</v>
      </c>
      <c r="N208" s="97" t="s">
        <v>335</v>
      </c>
      <c r="O208" s="97" t="s">
        <v>344</v>
      </c>
      <c r="P208" s="98" t="str">
        <f>N207</f>
        <v>-</v>
      </c>
      <c r="Q208" s="99" t="s">
        <v>712</v>
      </c>
      <c r="R208" s="100" t="s">
        <v>315</v>
      </c>
      <c r="S208" s="101" t="str">
        <f>"-j "&amp;N208&amp;" -u System -M deploy_zip"</f>
        <v>-j JB_D01_05_09_01_03 -u System -M deploy_zip</v>
      </c>
      <c r="T208" s="102" t="s">
        <v>27</v>
      </c>
      <c r="U208" s="110" t="s">
        <v>337</v>
      </c>
    </row>
    <row r="209" spans="2:21" s="19" customFormat="1" ht="24" x14ac:dyDescent="0.15">
      <c r="B209" s="20">
        <f>SUBTOTAL(3,$P$4:P209)</f>
        <v>206</v>
      </c>
      <c r="C209" s="26"/>
      <c r="D209" s="27"/>
      <c r="E209" s="26"/>
      <c r="F209" s="27"/>
      <c r="G209" s="26"/>
      <c r="H209" s="27"/>
      <c r="I209" s="77"/>
      <c r="J209" s="78"/>
      <c r="K209" s="79"/>
      <c r="L209" s="99" t="s">
        <v>18</v>
      </c>
      <c r="M209" s="108" t="s">
        <v>18</v>
      </c>
      <c r="N209" s="97" t="s">
        <v>336</v>
      </c>
      <c r="O209" s="97" t="s">
        <v>317</v>
      </c>
      <c r="P209" s="98" t="str">
        <f>N208</f>
        <v>JB_D01_05_09_01_03</v>
      </c>
      <c r="Q209" s="99" t="s">
        <v>712</v>
      </c>
      <c r="R209" s="100" t="s">
        <v>315</v>
      </c>
      <c r="S209" s="101" t="str">
        <f>"-j "&amp;N209&amp;" -u System -M file_list"</f>
        <v>-j JB_D01_05_09_01_11 -u System -M file_list</v>
      </c>
      <c r="T209" s="102" t="s">
        <v>27</v>
      </c>
      <c r="U209" s="110" t="s">
        <v>337</v>
      </c>
    </row>
    <row r="210" spans="2:21" s="19" customFormat="1" x14ac:dyDescent="0.15">
      <c r="B210" s="20">
        <f>SUBTOTAL(3,$P$4:P210)</f>
        <v>207</v>
      </c>
      <c r="C210" s="26"/>
      <c r="D210" s="27"/>
      <c r="E210" s="26"/>
      <c r="F210" s="27"/>
      <c r="G210" s="26"/>
      <c r="H210" s="27"/>
      <c r="I210" s="77"/>
      <c r="J210" s="78"/>
      <c r="K210" s="79"/>
      <c r="L210" s="99" t="s">
        <v>18</v>
      </c>
      <c r="M210" s="108" t="s">
        <v>18</v>
      </c>
      <c r="N210" s="97" t="s">
        <v>341</v>
      </c>
      <c r="O210" s="97" t="s">
        <v>316</v>
      </c>
      <c r="P210" s="98" t="str">
        <f>N209</f>
        <v>JB_D01_05_09_01_11</v>
      </c>
      <c r="Q210" s="99" t="s">
        <v>712</v>
      </c>
      <c r="R210" s="100" t="s">
        <v>315</v>
      </c>
      <c r="S210" s="101" t="str">
        <f>"-j "&amp;N210&amp;" -u System -M ref_patient"</f>
        <v>-j JB_D01_05_09_01_21 -u System -M ref_patient</v>
      </c>
      <c r="T210" s="102" t="s">
        <v>27</v>
      </c>
      <c r="U210" s="110"/>
    </row>
    <row r="211" spans="2:21" s="19" customFormat="1" ht="24" x14ac:dyDescent="0.15">
      <c r="B211" s="20">
        <f>SUBTOTAL(3,$P$4:P211)</f>
        <v>208</v>
      </c>
      <c r="C211" s="26"/>
      <c r="D211" s="27"/>
      <c r="E211" s="26"/>
      <c r="F211" s="27"/>
      <c r="G211" s="26"/>
      <c r="H211" s="27"/>
      <c r="I211" s="77"/>
      <c r="J211" s="78"/>
      <c r="K211" s="79"/>
      <c r="L211" s="99" t="s">
        <v>18</v>
      </c>
      <c r="M211" s="108" t="s">
        <v>18</v>
      </c>
      <c r="N211" s="97" t="s">
        <v>342</v>
      </c>
      <c r="O211" s="97" t="s">
        <v>319</v>
      </c>
      <c r="P211" s="98" t="str">
        <f>N210</f>
        <v>JB_D01_05_09_01_21</v>
      </c>
      <c r="Q211" s="99" t="s">
        <v>712</v>
      </c>
      <c r="R211" s="100" t="s">
        <v>315</v>
      </c>
      <c r="S211" s="101" t="str">
        <f>"-j "&amp;N211&amp;" -u System -M mml_read"</f>
        <v>-j JB_D01_05_09_01_31 -u System -M mml_read</v>
      </c>
      <c r="T211" s="102" t="s">
        <v>27</v>
      </c>
      <c r="U211" s="110" t="s">
        <v>337</v>
      </c>
    </row>
    <row r="212" spans="2:21" s="19" customFormat="1" x14ac:dyDescent="0.15">
      <c r="B212" s="20">
        <f>SUBTOTAL(3,$P$4:P212)</f>
        <v>209</v>
      </c>
      <c r="C212" s="26"/>
      <c r="D212" s="27"/>
      <c r="E212" s="26"/>
      <c r="F212" s="27"/>
      <c r="G212" s="26"/>
      <c r="H212" s="27"/>
      <c r="I212" s="77"/>
      <c r="J212" s="78"/>
      <c r="K212" s="79"/>
      <c r="L212" s="99" t="s">
        <v>18</v>
      </c>
      <c r="M212" s="108" t="s">
        <v>18</v>
      </c>
      <c r="N212" s="97" t="s">
        <v>343</v>
      </c>
      <c r="O212" s="97" t="s">
        <v>318</v>
      </c>
      <c r="P212" s="98" t="str">
        <f>N211</f>
        <v>JB_D01_05_09_01_31</v>
      </c>
      <c r="Q212" s="99" t="s">
        <v>712</v>
      </c>
      <c r="R212" s="100" t="s">
        <v>200</v>
      </c>
      <c r="S212" s="101" t="str">
        <f>"-j "&amp;N212</f>
        <v>-j JB_D01_05_09_01_41</v>
      </c>
      <c r="T212" s="102" t="s">
        <v>27</v>
      </c>
      <c r="U212" s="110"/>
    </row>
    <row r="213" spans="2:21" s="19" customFormat="1" x14ac:dyDescent="0.15">
      <c r="B213" s="20">
        <f>SUBTOTAL(3,$P$4:P213)</f>
        <v>210</v>
      </c>
      <c r="C213" s="26"/>
      <c r="D213" s="27"/>
      <c r="E213" s="26"/>
      <c r="F213" s="27"/>
      <c r="G213" s="26"/>
      <c r="H213" s="27"/>
      <c r="I213" s="106" t="s">
        <v>321</v>
      </c>
      <c r="J213" s="106" t="s">
        <v>601</v>
      </c>
      <c r="K213" s="107" t="s">
        <v>7</v>
      </c>
      <c r="L213" s="99" t="s">
        <v>18</v>
      </c>
      <c r="M213" s="108" t="s">
        <v>18</v>
      </c>
      <c r="N213" s="97" t="s">
        <v>3</v>
      </c>
      <c r="O213" s="97" t="s">
        <v>3</v>
      </c>
      <c r="P213" s="98" t="s">
        <v>3</v>
      </c>
      <c r="Q213" s="99" t="s">
        <v>25</v>
      </c>
      <c r="R213" s="100" t="s">
        <v>25</v>
      </c>
      <c r="S213" s="101" t="s">
        <v>25</v>
      </c>
      <c r="T213" s="102" t="s">
        <v>3</v>
      </c>
      <c r="U213" s="109"/>
    </row>
    <row r="214" spans="2:21" s="19" customFormat="1" ht="24" x14ac:dyDescent="0.15">
      <c r="B214" s="20">
        <f>SUBTOTAL(3,$P$4:P214)</f>
        <v>211</v>
      </c>
      <c r="C214" s="26"/>
      <c r="D214" s="27"/>
      <c r="E214" s="26"/>
      <c r="F214" s="27"/>
      <c r="G214" s="26"/>
      <c r="H214" s="27"/>
      <c r="I214" s="77"/>
      <c r="J214" s="78"/>
      <c r="K214" s="79"/>
      <c r="L214" s="99" t="s">
        <v>18</v>
      </c>
      <c r="M214" s="108" t="s">
        <v>18</v>
      </c>
      <c r="N214" s="97" t="s">
        <v>338</v>
      </c>
      <c r="O214" s="97" t="s">
        <v>345</v>
      </c>
      <c r="P214" s="98" t="str">
        <f>N213</f>
        <v>-</v>
      </c>
      <c r="Q214" s="99" t="s">
        <v>712</v>
      </c>
      <c r="R214" s="100" t="s">
        <v>315</v>
      </c>
      <c r="S214" s="101" t="str">
        <f>"-j "&amp;N214&amp;" -u System -M create_list"</f>
        <v>-j JB_D01_05_09_03_01 -u System -M create_list</v>
      </c>
      <c r="T214" s="102" t="s">
        <v>27</v>
      </c>
      <c r="U214" s="110" t="s">
        <v>337</v>
      </c>
    </row>
    <row r="215" spans="2:21" s="19" customFormat="1" x14ac:dyDescent="0.15">
      <c r="B215" s="20">
        <f>SUBTOTAL(3,$P$4:P215)</f>
        <v>212</v>
      </c>
      <c r="C215" s="26"/>
      <c r="D215" s="27"/>
      <c r="E215" s="26"/>
      <c r="F215" s="27"/>
      <c r="G215" s="26"/>
      <c r="H215" s="27"/>
      <c r="I215" s="77"/>
      <c r="J215" s="78"/>
      <c r="K215" s="79"/>
      <c r="L215" s="99" t="s">
        <v>18</v>
      </c>
      <c r="M215" s="108" t="s">
        <v>18</v>
      </c>
      <c r="N215" s="97" t="s">
        <v>339</v>
      </c>
      <c r="O215" s="97" t="s">
        <v>346</v>
      </c>
      <c r="P215" s="98" t="s">
        <v>3</v>
      </c>
      <c r="Q215" s="99" t="s">
        <v>712</v>
      </c>
      <c r="R215" s="100" t="s">
        <v>315</v>
      </c>
      <c r="S215" s="101" t="str">
        <f>"-j "&amp;N215&amp;" -u System -M read_list"</f>
        <v>-j JB_D01_05_09_03_02 -u System -M read_list</v>
      </c>
      <c r="T215" s="102" t="s">
        <v>27</v>
      </c>
      <c r="U215" s="110"/>
    </row>
    <row r="216" spans="2:21" s="19" customFormat="1" ht="24" x14ac:dyDescent="0.15">
      <c r="B216" s="20">
        <f>SUBTOTAL(3,$P$4:P216)</f>
        <v>213</v>
      </c>
      <c r="C216" s="26"/>
      <c r="D216" s="27"/>
      <c r="E216" s="26"/>
      <c r="F216" s="27"/>
      <c r="G216" s="26"/>
      <c r="H216" s="27"/>
      <c r="I216" s="77"/>
      <c r="J216" s="78"/>
      <c r="K216" s="79"/>
      <c r="L216" s="99" t="s">
        <v>18</v>
      </c>
      <c r="M216" s="108" t="s">
        <v>18</v>
      </c>
      <c r="N216" s="97" t="s">
        <v>340</v>
      </c>
      <c r="O216" s="97" t="s">
        <v>347</v>
      </c>
      <c r="P216" s="98" t="s">
        <v>3</v>
      </c>
      <c r="Q216" s="99" t="s">
        <v>712</v>
      </c>
      <c r="R216" s="100" t="s">
        <v>315</v>
      </c>
      <c r="S216" s="101" t="str">
        <f>"-j "&amp;N216&amp;" -u System -M not_deployed_list"</f>
        <v>-j JB_D01_05_09_03_04 -u System -M not_deployed_list</v>
      </c>
      <c r="T216" s="102" t="s">
        <v>27</v>
      </c>
      <c r="U216" s="110" t="s">
        <v>337</v>
      </c>
    </row>
    <row r="217" spans="2:21" s="19" customFormat="1" x14ac:dyDescent="0.15">
      <c r="B217" s="20">
        <f>SUBTOTAL(3,$P$4:P217)</f>
        <v>214</v>
      </c>
      <c r="C217" s="26"/>
      <c r="D217" s="27"/>
      <c r="E217" s="26"/>
      <c r="F217" s="27"/>
      <c r="G217" s="26"/>
      <c r="H217" s="27"/>
      <c r="I217" s="106" t="s">
        <v>348</v>
      </c>
      <c r="J217" s="106" t="s">
        <v>350</v>
      </c>
      <c r="K217" s="107" t="s">
        <v>7</v>
      </c>
      <c r="L217" s="99" t="s">
        <v>18</v>
      </c>
      <c r="M217" s="108" t="s">
        <v>18</v>
      </c>
      <c r="N217" s="97" t="s">
        <v>3</v>
      </c>
      <c r="O217" s="97" t="s">
        <v>3</v>
      </c>
      <c r="P217" s="98" t="s">
        <v>3</v>
      </c>
      <c r="Q217" s="99" t="s">
        <v>25</v>
      </c>
      <c r="R217" s="100" t="s">
        <v>25</v>
      </c>
      <c r="S217" s="101" t="s">
        <v>25</v>
      </c>
      <c r="T217" s="102" t="s">
        <v>3</v>
      </c>
      <c r="U217" s="109"/>
    </row>
    <row r="218" spans="2:21" s="19" customFormat="1" ht="24" x14ac:dyDescent="0.15">
      <c r="B218" s="20">
        <f>SUBTOTAL(3,$P$4:P218)</f>
        <v>215</v>
      </c>
      <c r="C218" s="26"/>
      <c r="D218" s="27"/>
      <c r="E218" s="26"/>
      <c r="F218" s="27"/>
      <c r="G218" s="26"/>
      <c r="H218" s="27"/>
      <c r="I218" s="77"/>
      <c r="J218" s="78" t="s">
        <v>600</v>
      </c>
      <c r="K218" s="79"/>
      <c r="L218" s="99" t="s">
        <v>18</v>
      </c>
      <c r="M218" s="108" t="s">
        <v>18</v>
      </c>
      <c r="N218" s="97" t="s">
        <v>352</v>
      </c>
      <c r="O218" s="97" t="s">
        <v>364</v>
      </c>
      <c r="P218" s="98" t="s">
        <v>3</v>
      </c>
      <c r="Q218" s="99" t="s">
        <v>712</v>
      </c>
      <c r="R218" s="100" t="s">
        <v>315</v>
      </c>
      <c r="S218" s="101" t="str">
        <f>"-j JB_D01_05_09_01_11 -u System -M file_list -m mmlRd"</f>
        <v>-j JB_D01_05_09_01_11 -u System -M file_list -m mmlRd</v>
      </c>
      <c r="T218" s="102" t="s">
        <v>27</v>
      </c>
      <c r="U218" s="110" t="s">
        <v>337</v>
      </c>
    </row>
    <row r="219" spans="2:21" s="19" customFormat="1" ht="24" x14ac:dyDescent="0.15">
      <c r="B219" s="20">
        <f>SUBTOTAL(3,$P$4:P219)</f>
        <v>216</v>
      </c>
      <c r="C219" s="26"/>
      <c r="D219" s="27"/>
      <c r="E219" s="26"/>
      <c r="F219" s="27"/>
      <c r="G219" s="26"/>
      <c r="H219" s="27"/>
      <c r="I219" s="77"/>
      <c r="J219" s="78"/>
      <c r="K219" s="79"/>
      <c r="L219" s="99" t="s">
        <v>18</v>
      </c>
      <c r="M219" s="108" t="s">
        <v>18</v>
      </c>
      <c r="N219" s="97" t="s">
        <v>353</v>
      </c>
      <c r="O219" s="97" t="s">
        <v>365</v>
      </c>
      <c r="P219" s="98" t="s">
        <v>3</v>
      </c>
      <c r="Q219" s="99" t="s">
        <v>712</v>
      </c>
      <c r="R219" s="100" t="s">
        <v>315</v>
      </c>
      <c r="S219" s="101" t="str">
        <f>"-j JB_D01_05_09_01_11 -u System -M file_list -m mmlSm"</f>
        <v>-j JB_D01_05_09_01_11 -u System -M file_list -m mmlSm</v>
      </c>
      <c r="T219" s="102" t="s">
        <v>27</v>
      </c>
      <c r="U219" s="110" t="s">
        <v>337</v>
      </c>
    </row>
    <row r="220" spans="2:21" s="19" customFormat="1" ht="24" x14ac:dyDescent="0.15">
      <c r="B220" s="20">
        <f>SUBTOTAL(3,$P$4:P220)</f>
        <v>217</v>
      </c>
      <c r="C220" s="26"/>
      <c r="D220" s="27"/>
      <c r="E220" s="26"/>
      <c r="F220" s="27"/>
      <c r="G220" s="26"/>
      <c r="H220" s="27"/>
      <c r="I220" s="77"/>
      <c r="J220" s="78"/>
      <c r="K220" s="79"/>
      <c r="L220" s="99" t="s">
        <v>18</v>
      </c>
      <c r="M220" s="108" t="s">
        <v>18</v>
      </c>
      <c r="N220" s="97" t="s">
        <v>354</v>
      </c>
      <c r="O220" s="97" t="s">
        <v>366</v>
      </c>
      <c r="P220" s="98" t="s">
        <v>3</v>
      </c>
      <c r="Q220" s="99" t="s">
        <v>712</v>
      </c>
      <c r="R220" s="100" t="s">
        <v>315</v>
      </c>
      <c r="S220" s="101" t="str">
        <f>"-j JB_D01_05_09_01_11 -u System -M file_list -m mmlPc"</f>
        <v>-j JB_D01_05_09_01_11 -u System -M file_list -m mmlPc</v>
      </c>
      <c r="T220" s="102" t="s">
        <v>27</v>
      </c>
      <c r="U220" s="110" t="s">
        <v>337</v>
      </c>
    </row>
    <row r="221" spans="2:21" s="19" customFormat="1" ht="24" x14ac:dyDescent="0.15">
      <c r="B221" s="20">
        <f>SUBTOTAL(3,$P$4:P221)</f>
        <v>218</v>
      </c>
      <c r="C221" s="26"/>
      <c r="D221" s="27"/>
      <c r="E221" s="26"/>
      <c r="F221" s="27"/>
      <c r="G221" s="26"/>
      <c r="H221" s="27"/>
      <c r="I221" s="77"/>
      <c r="J221" s="78"/>
      <c r="K221" s="79"/>
      <c r="L221" s="99" t="s">
        <v>18</v>
      </c>
      <c r="M221" s="108" t="s">
        <v>18</v>
      </c>
      <c r="N221" s="97" t="s">
        <v>550</v>
      </c>
      <c r="O221" s="97" t="s">
        <v>367</v>
      </c>
      <c r="P221" s="98" t="s">
        <v>3</v>
      </c>
      <c r="Q221" s="99" t="s">
        <v>712</v>
      </c>
      <c r="R221" s="100" t="s">
        <v>315</v>
      </c>
      <c r="S221" s="101" t="str">
        <f>"-j JB_D01_05_09_01_11 -u System -M file_list -m mmlLb"</f>
        <v>-j JB_D01_05_09_01_11 -u System -M file_list -m mmlLb</v>
      </c>
      <c r="T221" s="102" t="s">
        <v>27</v>
      </c>
      <c r="U221" s="110" t="s">
        <v>337</v>
      </c>
    </row>
    <row r="222" spans="2:21" s="19" customFormat="1" ht="24" x14ac:dyDescent="0.15">
      <c r="B222" s="20">
        <f>SUBTOTAL(3,$P$4:P222)</f>
        <v>219</v>
      </c>
      <c r="C222" s="26"/>
      <c r="D222" s="27"/>
      <c r="E222" s="26"/>
      <c r="F222" s="27"/>
      <c r="G222" s="26"/>
      <c r="H222" s="27"/>
      <c r="I222" s="77"/>
      <c r="J222" s="78"/>
      <c r="K222" s="79"/>
      <c r="L222" s="99" t="s">
        <v>18</v>
      </c>
      <c r="M222" s="108" t="s">
        <v>18</v>
      </c>
      <c r="N222" s="97" t="s">
        <v>355</v>
      </c>
      <c r="O222" s="97" t="s">
        <v>368</v>
      </c>
      <c r="P222" s="98" t="s">
        <v>3</v>
      </c>
      <c r="Q222" s="99" t="s">
        <v>712</v>
      </c>
      <c r="R222" s="100" t="s">
        <v>315</v>
      </c>
      <c r="S222" s="101" t="str">
        <f>"-j JB_D01_05_09_01_11 -u System -M file_list -m mmlPs"</f>
        <v>-j JB_D01_05_09_01_11 -u System -M file_list -m mmlPs</v>
      </c>
      <c r="T222" s="102" t="s">
        <v>27</v>
      </c>
      <c r="U222" s="110" t="s">
        <v>337</v>
      </c>
    </row>
    <row r="223" spans="2:21" s="19" customFormat="1" ht="24" x14ac:dyDescent="0.15">
      <c r="B223" s="20">
        <f>SUBTOTAL(3,$P$4:P223)</f>
        <v>220</v>
      </c>
      <c r="C223" s="26"/>
      <c r="D223" s="27"/>
      <c r="E223" s="26"/>
      <c r="F223" s="27"/>
      <c r="G223" s="26"/>
      <c r="H223" s="27"/>
      <c r="I223" s="77"/>
      <c r="J223" s="78"/>
      <c r="K223" s="79"/>
      <c r="L223" s="99" t="s">
        <v>18</v>
      </c>
      <c r="M223" s="108" t="s">
        <v>18</v>
      </c>
      <c r="N223" s="97" t="s">
        <v>356</v>
      </c>
      <c r="O223" s="97" t="s">
        <v>369</v>
      </c>
      <c r="P223" s="98" t="s">
        <v>3</v>
      </c>
      <c r="Q223" s="99" t="s">
        <v>712</v>
      </c>
      <c r="R223" s="100" t="s">
        <v>315</v>
      </c>
      <c r="S223" s="101" t="str">
        <f>"-j JB_D01_05_09_01_11 -u System -M file_list -m mmlInj"</f>
        <v>-j JB_D01_05_09_01_11 -u System -M file_list -m mmlInj</v>
      </c>
      <c r="T223" s="102" t="s">
        <v>27</v>
      </c>
      <c r="U223" s="110" t="s">
        <v>337</v>
      </c>
    </row>
    <row r="224" spans="2:21" s="19" customFormat="1" ht="24" x14ac:dyDescent="0.15">
      <c r="B224" s="20">
        <f>SUBTOTAL(3,$P$4:P224)</f>
        <v>221</v>
      </c>
      <c r="C224" s="26"/>
      <c r="D224" s="27"/>
      <c r="E224" s="26"/>
      <c r="F224" s="27"/>
      <c r="G224" s="26"/>
      <c r="H224" s="27"/>
      <c r="I224" s="77"/>
      <c r="J224" s="78"/>
      <c r="K224" s="79"/>
      <c r="L224" s="99" t="s">
        <v>18</v>
      </c>
      <c r="M224" s="108" t="s">
        <v>18</v>
      </c>
      <c r="N224" s="97" t="s">
        <v>357</v>
      </c>
      <c r="O224" s="97" t="s">
        <v>370</v>
      </c>
      <c r="P224" s="98" t="s">
        <v>3</v>
      </c>
      <c r="Q224" s="99" t="s">
        <v>712</v>
      </c>
      <c r="R224" s="100" t="s">
        <v>315</v>
      </c>
      <c r="S224" s="101" t="str">
        <f>"-j JB_D01_05_09_01_11 -u System -M file_list -m mmlPi"</f>
        <v>-j JB_D01_05_09_01_11 -u System -M file_list -m mmlPi</v>
      </c>
      <c r="T224" s="102" t="s">
        <v>27</v>
      </c>
      <c r="U224" s="110" t="s">
        <v>337</v>
      </c>
    </row>
    <row r="225" spans="2:21" s="19" customFormat="1" ht="24" x14ac:dyDescent="0.15">
      <c r="B225" s="20">
        <f>SUBTOTAL(3,$P$4:P225)</f>
        <v>222</v>
      </c>
      <c r="C225" s="26"/>
      <c r="D225" s="27"/>
      <c r="E225" s="26"/>
      <c r="F225" s="27"/>
      <c r="G225" s="26"/>
      <c r="H225" s="27"/>
      <c r="I225" s="77"/>
      <c r="J225" s="78"/>
      <c r="K225" s="79"/>
      <c r="L225" s="99" t="s">
        <v>18</v>
      </c>
      <c r="M225" s="108" t="s">
        <v>18</v>
      </c>
      <c r="N225" s="97" t="s">
        <v>358</v>
      </c>
      <c r="O225" s="97" t="s">
        <v>371</v>
      </c>
      <c r="P225" s="98" t="s">
        <v>3</v>
      </c>
      <c r="Q225" s="99" t="s">
        <v>712</v>
      </c>
      <c r="R225" s="100" t="s">
        <v>315</v>
      </c>
      <c r="S225" s="101" t="str">
        <f>"-j JB_D01_05_09_01_11 -u System -M file_list -m mmlVs"</f>
        <v>-j JB_D01_05_09_01_11 -u System -M file_list -m mmlVs</v>
      </c>
      <c r="T225" s="102" t="s">
        <v>27</v>
      </c>
      <c r="U225" s="110" t="s">
        <v>337</v>
      </c>
    </row>
    <row r="226" spans="2:21" s="19" customFormat="1" ht="24" x14ac:dyDescent="0.15">
      <c r="B226" s="20">
        <f>SUBTOTAL(3,$P$4:P226)</f>
        <v>223</v>
      </c>
      <c r="C226" s="26"/>
      <c r="D226" s="27"/>
      <c r="E226" s="26"/>
      <c r="F226" s="27"/>
      <c r="G226" s="26"/>
      <c r="H226" s="27"/>
      <c r="I226" s="77"/>
      <c r="J226" s="78"/>
      <c r="K226" s="79"/>
      <c r="L226" s="99" t="s">
        <v>18</v>
      </c>
      <c r="M226" s="108" t="s">
        <v>18</v>
      </c>
      <c r="N226" s="97" t="s">
        <v>359</v>
      </c>
      <c r="O226" s="97" t="s">
        <v>372</v>
      </c>
      <c r="P226" s="98" t="s">
        <v>3</v>
      </c>
      <c r="Q226" s="99" t="s">
        <v>712</v>
      </c>
      <c r="R226" s="100" t="s">
        <v>315</v>
      </c>
      <c r="S226" s="101" t="str">
        <f>"-j JB_D01_05_09_01_11 -u System -M file_list -m mmlFs"</f>
        <v>-j JB_D01_05_09_01_11 -u System -M file_list -m mmlFs</v>
      </c>
      <c r="T226" s="102" t="s">
        <v>27</v>
      </c>
      <c r="U226" s="110" t="s">
        <v>337</v>
      </c>
    </row>
    <row r="227" spans="2:21" s="19" customFormat="1" ht="24" x14ac:dyDescent="0.15">
      <c r="B227" s="20">
        <f>SUBTOTAL(3,$P$4:P227)</f>
        <v>224</v>
      </c>
      <c r="C227" s="26"/>
      <c r="D227" s="27"/>
      <c r="E227" s="26"/>
      <c r="F227" s="27"/>
      <c r="G227" s="26"/>
      <c r="H227" s="27"/>
      <c r="I227" s="77"/>
      <c r="J227" s="78"/>
      <c r="K227" s="79"/>
      <c r="L227" s="99" t="s">
        <v>18</v>
      </c>
      <c r="M227" s="108" t="s">
        <v>18</v>
      </c>
      <c r="N227" s="97" t="s">
        <v>360</v>
      </c>
      <c r="O227" s="97" t="s">
        <v>373</v>
      </c>
      <c r="P227" s="98" t="s">
        <v>3</v>
      </c>
      <c r="Q227" s="99" t="s">
        <v>712</v>
      </c>
      <c r="R227" s="100" t="s">
        <v>315</v>
      </c>
      <c r="S227" s="101" t="str">
        <f>"-j JB_D01_05_09_01_11 -u System -M file_list -m mmlSg"</f>
        <v>-j JB_D01_05_09_01_11 -u System -M file_list -m mmlSg</v>
      </c>
      <c r="T227" s="102" t="s">
        <v>27</v>
      </c>
      <c r="U227" s="110" t="s">
        <v>337</v>
      </c>
    </row>
    <row r="228" spans="2:21" s="19" customFormat="1" ht="24" x14ac:dyDescent="0.15">
      <c r="B228" s="20">
        <f>SUBTOTAL(3,$P$4:P228)</f>
        <v>225</v>
      </c>
      <c r="C228" s="26"/>
      <c r="D228" s="27"/>
      <c r="E228" s="26"/>
      <c r="F228" s="27"/>
      <c r="G228" s="26"/>
      <c r="H228" s="27"/>
      <c r="I228" s="77"/>
      <c r="J228" s="78"/>
      <c r="K228" s="79"/>
      <c r="L228" s="99" t="s">
        <v>18</v>
      </c>
      <c r="M228" s="108" t="s">
        <v>18</v>
      </c>
      <c r="N228" s="97" t="s">
        <v>361</v>
      </c>
      <c r="O228" s="97" t="s">
        <v>374</v>
      </c>
      <c r="P228" s="98" t="s">
        <v>3</v>
      </c>
      <c r="Q228" s="99" t="s">
        <v>712</v>
      </c>
      <c r="R228" s="100" t="s">
        <v>315</v>
      </c>
      <c r="S228" s="101" t="str">
        <f>"-j JB_D01_05_09_01_11 -u System -M file_list -m mmlRp"</f>
        <v>-j JB_D01_05_09_01_11 -u System -M file_list -m mmlRp</v>
      </c>
      <c r="T228" s="102" t="s">
        <v>27</v>
      </c>
      <c r="U228" s="110" t="s">
        <v>337</v>
      </c>
    </row>
    <row r="229" spans="2:21" s="19" customFormat="1" ht="24" x14ac:dyDescent="0.15">
      <c r="B229" s="20">
        <f>SUBTOTAL(3,$P$4:P229)</f>
        <v>226</v>
      </c>
      <c r="C229" s="26"/>
      <c r="D229" s="27"/>
      <c r="E229" s="26"/>
      <c r="F229" s="27"/>
      <c r="G229" s="26"/>
      <c r="H229" s="27"/>
      <c r="I229" s="77"/>
      <c r="J229" s="78"/>
      <c r="K229" s="79"/>
      <c r="L229" s="99" t="s">
        <v>18</v>
      </c>
      <c r="M229" s="108" t="s">
        <v>18</v>
      </c>
      <c r="N229" s="97" t="s">
        <v>362</v>
      </c>
      <c r="O229" s="97" t="s">
        <v>375</v>
      </c>
      <c r="P229" s="98" t="s">
        <v>3</v>
      </c>
      <c r="Q229" s="99" t="s">
        <v>712</v>
      </c>
      <c r="R229" s="100" t="s">
        <v>315</v>
      </c>
      <c r="S229" s="101" t="str">
        <f>"-j JB_D01_05_09_01_11 -u System -M file_list -m mmlLs"</f>
        <v>-j JB_D01_05_09_01_11 -u System -M file_list -m mmlLs</v>
      </c>
      <c r="T229" s="102" t="s">
        <v>27</v>
      </c>
      <c r="U229" s="110" t="s">
        <v>337</v>
      </c>
    </row>
    <row r="230" spans="2:21" s="19" customFormat="1" ht="24" x14ac:dyDescent="0.15">
      <c r="B230" s="20">
        <f>SUBTOTAL(3,$P$4:P230)</f>
        <v>227</v>
      </c>
      <c r="C230" s="26"/>
      <c r="D230" s="27"/>
      <c r="E230" s="26"/>
      <c r="F230" s="27"/>
      <c r="G230" s="26"/>
      <c r="H230" s="27"/>
      <c r="I230" s="77"/>
      <c r="J230" s="78"/>
      <c r="K230" s="79"/>
      <c r="L230" s="99" t="s">
        <v>18</v>
      </c>
      <c r="M230" s="108" t="s">
        <v>18</v>
      </c>
      <c r="N230" s="97" t="s">
        <v>363</v>
      </c>
      <c r="O230" s="97" t="s">
        <v>376</v>
      </c>
      <c r="P230" s="98" t="s">
        <v>3</v>
      </c>
      <c r="Q230" s="99" t="s">
        <v>712</v>
      </c>
      <c r="R230" s="100" t="s">
        <v>315</v>
      </c>
      <c r="S230" s="101" t="str">
        <f>"-j JB_D01_05_09_01_11 -u System -M file_list -m mmlRe"</f>
        <v>-j JB_D01_05_09_01_11 -u System -M file_list -m mmlRe</v>
      </c>
      <c r="T230" s="102" t="s">
        <v>27</v>
      </c>
      <c r="U230" s="110" t="s">
        <v>337</v>
      </c>
    </row>
    <row r="231" spans="2:21" s="19" customFormat="1" x14ac:dyDescent="0.15">
      <c r="B231" s="20">
        <f>SUBTOTAL(3,$P$4:P231)</f>
        <v>228</v>
      </c>
      <c r="C231" s="26"/>
      <c r="D231" s="27"/>
      <c r="E231" s="26"/>
      <c r="F231" s="27"/>
      <c r="G231" s="26"/>
      <c r="H231" s="27"/>
      <c r="I231" s="106" t="s">
        <v>349</v>
      </c>
      <c r="J231" s="106" t="s">
        <v>351</v>
      </c>
      <c r="K231" s="107" t="s">
        <v>7</v>
      </c>
      <c r="L231" s="99" t="s">
        <v>18</v>
      </c>
      <c r="M231" s="108" t="s">
        <v>18</v>
      </c>
      <c r="N231" s="97" t="s">
        <v>3</v>
      </c>
      <c r="O231" s="97" t="s">
        <v>3</v>
      </c>
      <c r="P231" s="98" t="s">
        <v>3</v>
      </c>
      <c r="Q231" s="99" t="s">
        <v>25</v>
      </c>
      <c r="R231" s="100" t="s">
        <v>25</v>
      </c>
      <c r="S231" s="101" t="s">
        <v>25</v>
      </c>
      <c r="T231" s="102" t="s">
        <v>3</v>
      </c>
      <c r="U231" s="109"/>
    </row>
    <row r="232" spans="2:21" s="19" customFormat="1" ht="24" x14ac:dyDescent="0.15">
      <c r="B232" s="20">
        <f>SUBTOTAL(3,$P$4:P232)</f>
        <v>229</v>
      </c>
      <c r="C232" s="26"/>
      <c r="D232" s="27"/>
      <c r="E232" s="26"/>
      <c r="F232" s="27"/>
      <c r="G232" s="26"/>
      <c r="H232" s="27"/>
      <c r="I232" s="77"/>
      <c r="J232" s="78" t="s">
        <v>600</v>
      </c>
      <c r="K232" s="79"/>
      <c r="L232" s="99" t="s">
        <v>18</v>
      </c>
      <c r="M232" s="108" t="s">
        <v>18</v>
      </c>
      <c r="N232" s="97" t="s">
        <v>377</v>
      </c>
      <c r="O232" s="97" t="s">
        <v>322</v>
      </c>
      <c r="P232" s="98" t="s">
        <v>3</v>
      </c>
      <c r="Q232" s="99" t="s">
        <v>712</v>
      </c>
      <c r="R232" s="100" t="s">
        <v>315</v>
      </c>
      <c r="S232" s="101" t="str">
        <f>"-j JB_D01_05_09_01_31 -u System -M mml_read -m mmlRd"</f>
        <v>-j JB_D01_05_09_01_31 -u System -M mml_read -m mmlRd</v>
      </c>
      <c r="T232" s="102" t="s">
        <v>27</v>
      </c>
      <c r="U232" s="110" t="s">
        <v>337</v>
      </c>
    </row>
    <row r="233" spans="2:21" s="19" customFormat="1" ht="24" x14ac:dyDescent="0.15">
      <c r="B233" s="20">
        <f>SUBTOTAL(3,$P$4:P233)</f>
        <v>230</v>
      </c>
      <c r="C233" s="26"/>
      <c r="D233" s="27"/>
      <c r="E233" s="26"/>
      <c r="F233" s="27"/>
      <c r="G233" s="26"/>
      <c r="H233" s="27"/>
      <c r="I233" s="77"/>
      <c r="J233" s="78"/>
      <c r="K233" s="79"/>
      <c r="L233" s="99" t="s">
        <v>18</v>
      </c>
      <c r="M233" s="108" t="s">
        <v>18</v>
      </c>
      <c r="N233" s="97" t="s">
        <v>378</v>
      </c>
      <c r="O233" s="97" t="s">
        <v>323</v>
      </c>
      <c r="P233" s="98" t="s">
        <v>3</v>
      </c>
      <c r="Q233" s="99" t="s">
        <v>712</v>
      </c>
      <c r="R233" s="100" t="s">
        <v>315</v>
      </c>
      <c r="S233" s="101" t="str">
        <f>"-j JB_D01_05_09_01_31 -u System -M mml_read -m mmlSm"</f>
        <v>-j JB_D01_05_09_01_31 -u System -M mml_read -m mmlSm</v>
      </c>
      <c r="T233" s="102" t="s">
        <v>27</v>
      </c>
      <c r="U233" s="110" t="s">
        <v>337</v>
      </c>
    </row>
    <row r="234" spans="2:21" s="19" customFormat="1" ht="24" x14ac:dyDescent="0.15">
      <c r="B234" s="20">
        <f>SUBTOTAL(3,$P$4:P234)</f>
        <v>231</v>
      </c>
      <c r="C234" s="26"/>
      <c r="D234" s="27"/>
      <c r="E234" s="26"/>
      <c r="F234" s="27"/>
      <c r="G234" s="26"/>
      <c r="H234" s="27"/>
      <c r="I234" s="77"/>
      <c r="J234" s="78"/>
      <c r="K234" s="79"/>
      <c r="L234" s="99" t="s">
        <v>18</v>
      </c>
      <c r="M234" s="108" t="s">
        <v>18</v>
      </c>
      <c r="N234" s="97" t="s">
        <v>379</v>
      </c>
      <c r="O234" s="97" t="s">
        <v>324</v>
      </c>
      <c r="P234" s="98" t="s">
        <v>3</v>
      </c>
      <c r="Q234" s="99" t="s">
        <v>712</v>
      </c>
      <c r="R234" s="100" t="s">
        <v>315</v>
      </c>
      <c r="S234" s="101" t="str">
        <f>"-j JB_D01_05_09_01_31 -u System -M mml_read -m mmlPc"</f>
        <v>-j JB_D01_05_09_01_31 -u System -M mml_read -m mmlPc</v>
      </c>
      <c r="T234" s="102" t="s">
        <v>27</v>
      </c>
      <c r="U234" s="110" t="s">
        <v>337</v>
      </c>
    </row>
    <row r="235" spans="2:21" s="19" customFormat="1" ht="24" x14ac:dyDescent="0.15">
      <c r="B235" s="20">
        <f>SUBTOTAL(3,$P$4:P235)</f>
        <v>232</v>
      </c>
      <c r="C235" s="26"/>
      <c r="D235" s="27"/>
      <c r="E235" s="26"/>
      <c r="F235" s="27"/>
      <c r="G235" s="26"/>
      <c r="H235" s="27"/>
      <c r="I235" s="77"/>
      <c r="J235" s="78"/>
      <c r="K235" s="79"/>
      <c r="L235" s="99" t="s">
        <v>18</v>
      </c>
      <c r="M235" s="108" t="s">
        <v>18</v>
      </c>
      <c r="N235" s="97" t="s">
        <v>380</v>
      </c>
      <c r="O235" s="97" t="s">
        <v>325</v>
      </c>
      <c r="P235" s="98" t="s">
        <v>3</v>
      </c>
      <c r="Q235" s="99" t="s">
        <v>712</v>
      </c>
      <c r="R235" s="100" t="s">
        <v>315</v>
      </c>
      <c r="S235" s="101" t="str">
        <f>"-j JB_D01_05_09_01_31 -u System -M mml_read -m mmlLb"</f>
        <v>-j JB_D01_05_09_01_31 -u System -M mml_read -m mmlLb</v>
      </c>
      <c r="T235" s="102" t="s">
        <v>27</v>
      </c>
      <c r="U235" s="110" t="s">
        <v>337</v>
      </c>
    </row>
    <row r="236" spans="2:21" s="19" customFormat="1" ht="24" x14ac:dyDescent="0.15">
      <c r="B236" s="20">
        <f>SUBTOTAL(3,$P$4:P236)</f>
        <v>233</v>
      </c>
      <c r="C236" s="26"/>
      <c r="D236" s="27"/>
      <c r="E236" s="26"/>
      <c r="F236" s="27"/>
      <c r="G236" s="26"/>
      <c r="H236" s="27"/>
      <c r="I236" s="77"/>
      <c r="J236" s="78"/>
      <c r="K236" s="79"/>
      <c r="L236" s="99" t="s">
        <v>18</v>
      </c>
      <c r="M236" s="108" t="s">
        <v>18</v>
      </c>
      <c r="N236" s="97" t="s">
        <v>381</v>
      </c>
      <c r="O236" s="97" t="s">
        <v>326</v>
      </c>
      <c r="P236" s="98" t="s">
        <v>3</v>
      </c>
      <c r="Q236" s="99" t="s">
        <v>712</v>
      </c>
      <c r="R236" s="100" t="s">
        <v>315</v>
      </c>
      <c r="S236" s="101" t="str">
        <f>"-j JB_D01_05_09_01_31 -u System -M mml_read -m mmlPs"</f>
        <v>-j JB_D01_05_09_01_31 -u System -M mml_read -m mmlPs</v>
      </c>
      <c r="T236" s="102" t="s">
        <v>27</v>
      </c>
      <c r="U236" s="110" t="s">
        <v>337</v>
      </c>
    </row>
    <row r="237" spans="2:21" s="19" customFormat="1" ht="24" x14ac:dyDescent="0.15">
      <c r="B237" s="20">
        <f>SUBTOTAL(3,$P$4:P237)</f>
        <v>234</v>
      </c>
      <c r="C237" s="26"/>
      <c r="D237" s="27"/>
      <c r="E237" s="26"/>
      <c r="F237" s="27"/>
      <c r="G237" s="26"/>
      <c r="H237" s="27"/>
      <c r="I237" s="77"/>
      <c r="J237" s="78"/>
      <c r="K237" s="79"/>
      <c r="L237" s="99" t="s">
        <v>18</v>
      </c>
      <c r="M237" s="108" t="s">
        <v>18</v>
      </c>
      <c r="N237" s="97" t="s">
        <v>382</v>
      </c>
      <c r="O237" s="97" t="s">
        <v>327</v>
      </c>
      <c r="P237" s="98" t="s">
        <v>3</v>
      </c>
      <c r="Q237" s="99" t="s">
        <v>712</v>
      </c>
      <c r="R237" s="100" t="s">
        <v>315</v>
      </c>
      <c r="S237" s="101" t="str">
        <f>"-j JB_D01_05_09_01_31 -u System -M mml_read -m mmlInj"</f>
        <v>-j JB_D01_05_09_01_31 -u System -M mml_read -m mmlInj</v>
      </c>
      <c r="T237" s="102" t="s">
        <v>27</v>
      </c>
      <c r="U237" s="110" t="s">
        <v>337</v>
      </c>
    </row>
    <row r="238" spans="2:21" s="19" customFormat="1" ht="24" x14ac:dyDescent="0.15">
      <c r="B238" s="20">
        <f>SUBTOTAL(3,$P$4:P238)</f>
        <v>235</v>
      </c>
      <c r="C238" s="26"/>
      <c r="D238" s="27"/>
      <c r="E238" s="26"/>
      <c r="F238" s="27"/>
      <c r="G238" s="26"/>
      <c r="H238" s="27"/>
      <c r="I238" s="77"/>
      <c r="J238" s="78"/>
      <c r="K238" s="79"/>
      <c r="L238" s="99" t="s">
        <v>18</v>
      </c>
      <c r="M238" s="108" t="s">
        <v>18</v>
      </c>
      <c r="N238" s="97" t="s">
        <v>383</v>
      </c>
      <c r="O238" s="97" t="s">
        <v>328</v>
      </c>
      <c r="P238" s="98" t="s">
        <v>3</v>
      </c>
      <c r="Q238" s="99" t="s">
        <v>712</v>
      </c>
      <c r="R238" s="100" t="s">
        <v>315</v>
      </c>
      <c r="S238" s="101" t="str">
        <f>"-j JB_D01_05_09_01_31 -u System -M mml_read -m mmlPi"</f>
        <v>-j JB_D01_05_09_01_31 -u System -M mml_read -m mmlPi</v>
      </c>
      <c r="T238" s="102" t="s">
        <v>27</v>
      </c>
      <c r="U238" s="110" t="s">
        <v>337</v>
      </c>
    </row>
    <row r="239" spans="2:21" s="19" customFormat="1" ht="24" x14ac:dyDescent="0.15">
      <c r="B239" s="20">
        <f>SUBTOTAL(3,$P$4:P239)</f>
        <v>236</v>
      </c>
      <c r="C239" s="26"/>
      <c r="D239" s="27"/>
      <c r="E239" s="26"/>
      <c r="F239" s="27"/>
      <c r="G239" s="26"/>
      <c r="H239" s="27"/>
      <c r="I239" s="77"/>
      <c r="J239" s="78"/>
      <c r="K239" s="79"/>
      <c r="L239" s="99" t="s">
        <v>18</v>
      </c>
      <c r="M239" s="108" t="s">
        <v>18</v>
      </c>
      <c r="N239" s="97" t="s">
        <v>384</v>
      </c>
      <c r="O239" s="97" t="s">
        <v>329</v>
      </c>
      <c r="P239" s="98" t="s">
        <v>3</v>
      </c>
      <c r="Q239" s="99" t="s">
        <v>712</v>
      </c>
      <c r="R239" s="100" t="s">
        <v>315</v>
      </c>
      <c r="S239" s="101" t="str">
        <f>"-j JB_D01_05_09_01_31 -u System -M mml_read -m mmlVs"</f>
        <v>-j JB_D01_05_09_01_31 -u System -M mml_read -m mmlVs</v>
      </c>
      <c r="T239" s="102" t="s">
        <v>27</v>
      </c>
      <c r="U239" s="110" t="s">
        <v>337</v>
      </c>
    </row>
    <row r="240" spans="2:21" s="19" customFormat="1" ht="24" x14ac:dyDescent="0.15">
      <c r="B240" s="20">
        <f>SUBTOTAL(3,$P$4:P240)</f>
        <v>237</v>
      </c>
      <c r="C240" s="26"/>
      <c r="D240" s="27"/>
      <c r="E240" s="26"/>
      <c r="F240" s="27"/>
      <c r="G240" s="26"/>
      <c r="H240" s="27"/>
      <c r="I240" s="77"/>
      <c r="J240" s="78"/>
      <c r="K240" s="79"/>
      <c r="L240" s="99" t="s">
        <v>18</v>
      </c>
      <c r="M240" s="108" t="s">
        <v>18</v>
      </c>
      <c r="N240" s="97" t="s">
        <v>385</v>
      </c>
      <c r="O240" s="97" t="s">
        <v>330</v>
      </c>
      <c r="P240" s="98" t="s">
        <v>3</v>
      </c>
      <c r="Q240" s="99" t="s">
        <v>712</v>
      </c>
      <c r="R240" s="100" t="s">
        <v>315</v>
      </c>
      <c r="S240" s="101" t="str">
        <f>"-j JB_D01_05_09_01_31 -u System -M mml_read -m mmlFs"</f>
        <v>-j JB_D01_05_09_01_31 -u System -M mml_read -m mmlFs</v>
      </c>
      <c r="T240" s="102" t="s">
        <v>27</v>
      </c>
      <c r="U240" s="110" t="s">
        <v>337</v>
      </c>
    </row>
    <row r="241" spans="2:21" s="19" customFormat="1" ht="24" x14ac:dyDescent="0.15">
      <c r="B241" s="20">
        <f>SUBTOTAL(3,$P$4:P241)</f>
        <v>238</v>
      </c>
      <c r="C241" s="26"/>
      <c r="D241" s="27"/>
      <c r="E241" s="26"/>
      <c r="F241" s="27"/>
      <c r="G241" s="26"/>
      <c r="H241" s="27"/>
      <c r="I241" s="77"/>
      <c r="J241" s="78"/>
      <c r="K241" s="79"/>
      <c r="L241" s="99" t="s">
        <v>18</v>
      </c>
      <c r="M241" s="108" t="s">
        <v>18</v>
      </c>
      <c r="N241" s="97" t="s">
        <v>386</v>
      </c>
      <c r="O241" s="97" t="s">
        <v>331</v>
      </c>
      <c r="P241" s="98" t="s">
        <v>3</v>
      </c>
      <c r="Q241" s="99" t="s">
        <v>712</v>
      </c>
      <c r="R241" s="100" t="s">
        <v>315</v>
      </c>
      <c r="S241" s="101" t="str">
        <f>"-j JB_D01_05_09_01_31 -u System -M mml_read -m mmlSg"</f>
        <v>-j JB_D01_05_09_01_31 -u System -M mml_read -m mmlSg</v>
      </c>
      <c r="T241" s="102" t="s">
        <v>27</v>
      </c>
      <c r="U241" s="110" t="s">
        <v>337</v>
      </c>
    </row>
    <row r="242" spans="2:21" s="19" customFormat="1" ht="24" x14ac:dyDescent="0.15">
      <c r="B242" s="20">
        <f>SUBTOTAL(3,$P$4:P242)</f>
        <v>239</v>
      </c>
      <c r="C242" s="26"/>
      <c r="D242" s="27"/>
      <c r="E242" s="26"/>
      <c r="F242" s="27"/>
      <c r="G242" s="26"/>
      <c r="H242" s="27"/>
      <c r="I242" s="77"/>
      <c r="J242" s="78"/>
      <c r="K242" s="79"/>
      <c r="L242" s="99" t="s">
        <v>18</v>
      </c>
      <c r="M242" s="108" t="s">
        <v>18</v>
      </c>
      <c r="N242" s="97" t="s">
        <v>387</v>
      </c>
      <c r="O242" s="97" t="s">
        <v>332</v>
      </c>
      <c r="P242" s="98" t="s">
        <v>3</v>
      </c>
      <c r="Q242" s="99" t="s">
        <v>712</v>
      </c>
      <c r="R242" s="100" t="s">
        <v>315</v>
      </c>
      <c r="S242" s="101" t="str">
        <f>"-j JB_D01_05_09_01_31 -u System -M mml_read -m mmlRp"</f>
        <v>-j JB_D01_05_09_01_31 -u System -M mml_read -m mmlRp</v>
      </c>
      <c r="T242" s="102" t="s">
        <v>27</v>
      </c>
      <c r="U242" s="110" t="s">
        <v>337</v>
      </c>
    </row>
    <row r="243" spans="2:21" s="19" customFormat="1" ht="24" x14ac:dyDescent="0.15">
      <c r="B243" s="20">
        <f>SUBTOTAL(3,$P$4:P243)</f>
        <v>240</v>
      </c>
      <c r="C243" s="26"/>
      <c r="D243" s="27"/>
      <c r="E243" s="26"/>
      <c r="F243" s="27"/>
      <c r="G243" s="26"/>
      <c r="H243" s="27"/>
      <c r="I243" s="77"/>
      <c r="J243" s="78"/>
      <c r="K243" s="79"/>
      <c r="L243" s="99" t="s">
        <v>18</v>
      </c>
      <c r="M243" s="108" t="s">
        <v>18</v>
      </c>
      <c r="N243" s="97" t="s">
        <v>388</v>
      </c>
      <c r="O243" s="97" t="s">
        <v>333</v>
      </c>
      <c r="P243" s="98" t="s">
        <v>3</v>
      </c>
      <c r="Q243" s="99" t="s">
        <v>712</v>
      </c>
      <c r="R243" s="100" t="s">
        <v>315</v>
      </c>
      <c r="S243" s="101" t="str">
        <f>"-j JB_D01_05_09_01_31 -u System -M mml_read -m mmlLs"</f>
        <v>-j JB_D01_05_09_01_31 -u System -M mml_read -m mmlLs</v>
      </c>
      <c r="T243" s="102" t="s">
        <v>27</v>
      </c>
      <c r="U243" s="110" t="s">
        <v>337</v>
      </c>
    </row>
    <row r="244" spans="2:21" s="19" customFormat="1" ht="24" x14ac:dyDescent="0.15">
      <c r="B244" s="20">
        <f>SUBTOTAL(3,$P$4:P244)</f>
        <v>241</v>
      </c>
      <c r="C244" s="26"/>
      <c r="D244" s="27"/>
      <c r="E244" s="26"/>
      <c r="F244" s="27"/>
      <c r="G244" s="26"/>
      <c r="H244" s="27"/>
      <c r="I244" s="77"/>
      <c r="J244" s="78"/>
      <c r="K244" s="79"/>
      <c r="L244" s="99" t="s">
        <v>18</v>
      </c>
      <c r="M244" s="108" t="s">
        <v>18</v>
      </c>
      <c r="N244" s="97" t="s">
        <v>389</v>
      </c>
      <c r="O244" s="97" t="s">
        <v>334</v>
      </c>
      <c r="P244" s="98" t="s">
        <v>3</v>
      </c>
      <c r="Q244" s="99" t="s">
        <v>712</v>
      </c>
      <c r="R244" s="100" t="s">
        <v>315</v>
      </c>
      <c r="S244" s="101" t="str">
        <f>"-j JB_D01_05_09_01_31 -u System -M mml_read -m mmlRe"</f>
        <v>-j JB_D01_05_09_01_31 -u System -M mml_read -m mmlRe</v>
      </c>
      <c r="T244" s="102" t="s">
        <v>27</v>
      </c>
      <c r="U244" s="110" t="s">
        <v>337</v>
      </c>
    </row>
    <row r="245" spans="2:21" s="19" customFormat="1" x14ac:dyDescent="0.15">
      <c r="B245" s="20">
        <f>SUBTOTAL(3,$P$4:P245)</f>
        <v>242</v>
      </c>
      <c r="C245" s="26"/>
      <c r="D245" s="27"/>
      <c r="E245" s="26"/>
      <c r="F245" s="27"/>
      <c r="G245" s="26"/>
      <c r="H245" s="27"/>
      <c r="I245" s="106" t="s">
        <v>549</v>
      </c>
      <c r="J245" s="106" t="s">
        <v>548</v>
      </c>
      <c r="K245" s="107" t="s">
        <v>7</v>
      </c>
      <c r="L245" s="99" t="s">
        <v>18</v>
      </c>
      <c r="M245" s="108" t="s">
        <v>18</v>
      </c>
      <c r="N245" s="97" t="s">
        <v>3</v>
      </c>
      <c r="O245" s="97" t="s">
        <v>3</v>
      </c>
      <c r="P245" s="98" t="s">
        <v>3</v>
      </c>
      <c r="Q245" s="99" t="s">
        <v>25</v>
      </c>
      <c r="R245" s="100" t="s">
        <v>3</v>
      </c>
      <c r="S245" s="101" t="s">
        <v>25</v>
      </c>
      <c r="T245" s="102" t="s">
        <v>3</v>
      </c>
      <c r="U245" s="110"/>
    </row>
    <row r="246" spans="2:21" s="19" customFormat="1" ht="24" x14ac:dyDescent="0.15">
      <c r="B246" s="20">
        <f>SUBTOTAL(3,$P$4:P246)</f>
        <v>243</v>
      </c>
      <c r="C246" s="26"/>
      <c r="D246" s="27"/>
      <c r="E246" s="26"/>
      <c r="F246" s="27"/>
      <c r="G246" s="26"/>
      <c r="H246" s="27"/>
      <c r="I246" s="77"/>
      <c r="J246" s="78" t="s">
        <v>593</v>
      </c>
      <c r="K246" s="111"/>
      <c r="L246" s="99" t="s">
        <v>18</v>
      </c>
      <c r="M246" s="108" t="s">
        <v>18</v>
      </c>
      <c r="N246" s="97" t="s">
        <v>551</v>
      </c>
      <c r="O246" s="97" t="s">
        <v>604</v>
      </c>
      <c r="P246" s="98" t="s">
        <v>3</v>
      </c>
      <c r="Q246" s="99" t="s">
        <v>712</v>
      </c>
      <c r="R246" s="100" t="s">
        <v>315</v>
      </c>
      <c r="S246" s="101" t="str">
        <f>"-j JB_D01_05_09_01_11 -u System -M file_list -m mmlLb"</f>
        <v>-j JB_D01_05_09_01_11 -u System -M file_list -m mmlLb</v>
      </c>
      <c r="T246" s="102" t="s">
        <v>27</v>
      </c>
      <c r="U246" s="110" t="s">
        <v>337</v>
      </c>
    </row>
    <row r="247" spans="2:21" s="19" customFormat="1" x14ac:dyDescent="0.15">
      <c r="B247" s="20">
        <f>SUBTOTAL(3,$P$4:P247)</f>
        <v>244</v>
      </c>
      <c r="C247" s="26"/>
      <c r="D247" s="27"/>
      <c r="E247" s="26"/>
      <c r="F247" s="27"/>
      <c r="G247" s="26"/>
      <c r="H247" s="27"/>
      <c r="I247" s="77"/>
      <c r="J247" s="78"/>
      <c r="K247" s="79"/>
      <c r="L247" s="99" t="s">
        <v>18</v>
      </c>
      <c r="M247" s="108" t="s">
        <v>18</v>
      </c>
      <c r="N247" s="97" t="s">
        <v>552</v>
      </c>
      <c r="O247" s="97" t="s">
        <v>316</v>
      </c>
      <c r="P247" s="98" t="str">
        <f>N246</f>
        <v>JB_D01_05_09_21_11_04</v>
      </c>
      <c r="Q247" s="99" t="s">
        <v>712</v>
      </c>
      <c r="R247" s="100" t="s">
        <v>315</v>
      </c>
      <c r="S247" s="101" t="s">
        <v>553</v>
      </c>
      <c r="T247" s="102" t="s">
        <v>27</v>
      </c>
      <c r="U247" s="110" t="s">
        <v>603</v>
      </c>
    </row>
    <row r="248" spans="2:21" s="19" customFormat="1" ht="24" x14ac:dyDescent="0.15">
      <c r="B248" s="20">
        <f>SUBTOTAL(3,$P$4:P248)</f>
        <v>245</v>
      </c>
      <c r="C248" s="26"/>
      <c r="D248" s="27"/>
      <c r="E248" s="26"/>
      <c r="F248" s="27"/>
      <c r="G248" s="26"/>
      <c r="H248" s="27"/>
      <c r="I248" s="77"/>
      <c r="J248" s="78"/>
      <c r="K248" s="79"/>
      <c r="L248" s="99" t="s">
        <v>18</v>
      </c>
      <c r="M248" s="108" t="s">
        <v>18</v>
      </c>
      <c r="N248" s="97" t="s">
        <v>556</v>
      </c>
      <c r="O248" s="97" t="s">
        <v>325</v>
      </c>
      <c r="P248" s="98" t="str">
        <f>N247</f>
        <v>JB_D01_05_09_21_21</v>
      </c>
      <c r="Q248" s="99" t="s">
        <v>712</v>
      </c>
      <c r="R248" s="100" t="s">
        <v>315</v>
      </c>
      <c r="S248" s="101" t="str">
        <f>"-j JB_D01_05_09_01_31 -u System -M mml_read -m mmlLb"</f>
        <v>-j JB_D01_05_09_01_31 -u System -M mml_read -m mmlLb</v>
      </c>
      <c r="T248" s="102" t="s">
        <v>27</v>
      </c>
      <c r="U248" s="110" t="s">
        <v>337</v>
      </c>
    </row>
    <row r="249" spans="2:21" s="19" customFormat="1" x14ac:dyDescent="0.15">
      <c r="B249" s="20">
        <f>SUBTOTAL(3,$P$4:P249)</f>
        <v>246</v>
      </c>
      <c r="C249" s="26"/>
      <c r="D249" s="27"/>
      <c r="E249" s="26"/>
      <c r="F249" s="27"/>
      <c r="G249" s="26"/>
      <c r="H249" s="27"/>
      <c r="I249" s="77"/>
      <c r="J249" s="78"/>
      <c r="K249" s="79"/>
      <c r="L249" s="99" t="s">
        <v>18</v>
      </c>
      <c r="M249" s="108" t="s">
        <v>18</v>
      </c>
      <c r="N249" s="97" t="s">
        <v>555</v>
      </c>
      <c r="O249" s="97" t="s">
        <v>318</v>
      </c>
      <c r="P249" s="98" t="str">
        <f>N248</f>
        <v>JB_D01_05_09_21_31_04</v>
      </c>
      <c r="Q249" s="99" t="s">
        <v>712</v>
      </c>
      <c r="R249" s="100" t="s">
        <v>200</v>
      </c>
      <c r="S249" s="101" t="s">
        <v>554</v>
      </c>
      <c r="T249" s="102" t="s">
        <v>27</v>
      </c>
      <c r="U249" s="110" t="s">
        <v>603</v>
      </c>
    </row>
    <row r="250" spans="2:21" s="19" customFormat="1" x14ac:dyDescent="0.15">
      <c r="B250" s="20">
        <f>SUBTOTAL(3,$P$4:P250)</f>
        <v>247</v>
      </c>
      <c r="C250" s="26"/>
      <c r="D250" s="27"/>
      <c r="E250" s="26"/>
      <c r="F250" s="27"/>
      <c r="G250" s="26"/>
      <c r="H250" s="27"/>
      <c r="I250" s="106" t="s">
        <v>558</v>
      </c>
      <c r="J250" s="106" t="s">
        <v>548</v>
      </c>
      <c r="K250" s="107" t="s">
        <v>7</v>
      </c>
      <c r="L250" s="99" t="s">
        <v>18</v>
      </c>
      <c r="M250" s="108" t="s">
        <v>18</v>
      </c>
      <c r="N250" s="97" t="s">
        <v>3</v>
      </c>
      <c r="O250" s="97" t="s">
        <v>3</v>
      </c>
      <c r="P250" s="98" t="s">
        <v>3</v>
      </c>
      <c r="Q250" s="99" t="s">
        <v>25</v>
      </c>
      <c r="R250" s="100" t="s">
        <v>3</v>
      </c>
      <c r="S250" s="101" t="s">
        <v>25</v>
      </c>
      <c r="T250" s="102" t="s">
        <v>3</v>
      </c>
      <c r="U250" s="110"/>
    </row>
    <row r="251" spans="2:21" s="19" customFormat="1" ht="24" x14ac:dyDescent="0.15">
      <c r="B251" s="20">
        <f>SUBTOTAL(3,$P$4:P251)</f>
        <v>248</v>
      </c>
      <c r="C251" s="26"/>
      <c r="D251" s="27"/>
      <c r="E251" s="26"/>
      <c r="F251" s="27"/>
      <c r="G251" s="26"/>
      <c r="H251" s="27"/>
      <c r="I251" s="77"/>
      <c r="J251" s="78" t="s">
        <v>594</v>
      </c>
      <c r="K251" s="111"/>
      <c r="L251" s="99" t="s">
        <v>18</v>
      </c>
      <c r="M251" s="108" t="s">
        <v>18</v>
      </c>
      <c r="N251" s="97" t="s">
        <v>561</v>
      </c>
      <c r="O251" s="97" t="s">
        <v>557</v>
      </c>
      <c r="P251" s="98" t="s">
        <v>3</v>
      </c>
      <c r="Q251" s="99" t="s">
        <v>712</v>
      </c>
      <c r="R251" s="100" t="s">
        <v>315</v>
      </c>
      <c r="S251" s="101" t="str">
        <f>"-j JB_D01_05_09_01_11 -u System -M file_list -m mmlPs"</f>
        <v>-j JB_D01_05_09_01_11 -u System -M file_list -m mmlPs</v>
      </c>
      <c r="T251" s="102" t="s">
        <v>27</v>
      </c>
      <c r="U251" s="110" t="s">
        <v>337</v>
      </c>
    </row>
    <row r="252" spans="2:21" s="19" customFormat="1" x14ac:dyDescent="0.15">
      <c r="B252" s="20">
        <f>SUBTOTAL(3,$P$4:P252)</f>
        <v>249</v>
      </c>
      <c r="C252" s="26"/>
      <c r="D252" s="27"/>
      <c r="E252" s="26"/>
      <c r="F252" s="27"/>
      <c r="G252" s="26"/>
      <c r="H252" s="27"/>
      <c r="I252" s="77"/>
      <c r="J252" s="78"/>
      <c r="K252" s="79"/>
      <c r="L252" s="99" t="s">
        <v>18</v>
      </c>
      <c r="M252" s="108" t="s">
        <v>18</v>
      </c>
      <c r="N252" s="97" t="s">
        <v>559</v>
      </c>
      <c r="O252" s="97" t="s">
        <v>316</v>
      </c>
      <c r="P252" s="98" t="str">
        <f>N251</f>
        <v>JB_D01_05_09_22_11_05</v>
      </c>
      <c r="Q252" s="99" t="s">
        <v>712</v>
      </c>
      <c r="R252" s="100" t="s">
        <v>315</v>
      </c>
      <c r="S252" s="101" t="s">
        <v>553</v>
      </c>
      <c r="T252" s="102" t="s">
        <v>27</v>
      </c>
      <c r="U252" s="110" t="s">
        <v>603</v>
      </c>
    </row>
    <row r="253" spans="2:21" s="19" customFormat="1" ht="24" x14ac:dyDescent="0.15">
      <c r="B253" s="20">
        <f>SUBTOTAL(3,$P$4:P253)</f>
        <v>250</v>
      </c>
      <c r="C253" s="26"/>
      <c r="D253" s="27"/>
      <c r="E253" s="26"/>
      <c r="F253" s="27"/>
      <c r="G253" s="26"/>
      <c r="H253" s="27"/>
      <c r="I253" s="77"/>
      <c r="J253" s="78"/>
      <c r="K253" s="79"/>
      <c r="L253" s="99" t="s">
        <v>18</v>
      </c>
      <c r="M253" s="108" t="s">
        <v>18</v>
      </c>
      <c r="N253" s="97" t="s">
        <v>562</v>
      </c>
      <c r="O253" s="97" t="s">
        <v>326</v>
      </c>
      <c r="P253" s="98" t="str">
        <f>N252</f>
        <v>JB_D01_05_09_22_21</v>
      </c>
      <c r="Q253" s="99" t="s">
        <v>712</v>
      </c>
      <c r="R253" s="100" t="s">
        <v>315</v>
      </c>
      <c r="S253" s="101" t="str">
        <f>"-j JB_D01_05_09_01_31 -u System -M mml_read -m mmlPs"</f>
        <v>-j JB_D01_05_09_01_31 -u System -M mml_read -m mmlPs</v>
      </c>
      <c r="T253" s="102" t="s">
        <v>27</v>
      </c>
      <c r="U253" s="110" t="s">
        <v>337</v>
      </c>
    </row>
    <row r="254" spans="2:21" s="19" customFormat="1" x14ac:dyDescent="0.15">
      <c r="B254" s="20">
        <f>SUBTOTAL(3,$P$4:P254)</f>
        <v>251</v>
      </c>
      <c r="C254" s="26"/>
      <c r="D254" s="27"/>
      <c r="E254" s="26"/>
      <c r="F254" s="27"/>
      <c r="G254" s="26"/>
      <c r="H254" s="27"/>
      <c r="I254" s="77"/>
      <c r="J254" s="78"/>
      <c r="K254" s="79"/>
      <c r="L254" s="99" t="s">
        <v>18</v>
      </c>
      <c r="M254" s="108" t="s">
        <v>18</v>
      </c>
      <c r="N254" s="97" t="s">
        <v>560</v>
      </c>
      <c r="O254" s="97" t="s">
        <v>318</v>
      </c>
      <c r="P254" s="98" t="str">
        <f>N253</f>
        <v>JB_D01_05_09_22_31_05</v>
      </c>
      <c r="Q254" s="99" t="s">
        <v>712</v>
      </c>
      <c r="R254" s="100" t="s">
        <v>200</v>
      </c>
      <c r="S254" s="101" t="s">
        <v>554</v>
      </c>
      <c r="T254" s="102" t="s">
        <v>27</v>
      </c>
      <c r="U254" s="110" t="s">
        <v>603</v>
      </c>
    </row>
    <row r="255" spans="2:21" s="19" customFormat="1" x14ac:dyDescent="0.15">
      <c r="B255" s="20">
        <f>SUBTOTAL(3,$P$4:P255)</f>
        <v>252</v>
      </c>
      <c r="C255" s="26"/>
      <c r="D255" s="27"/>
      <c r="E255" s="26"/>
      <c r="F255" s="27"/>
      <c r="G255" s="26"/>
      <c r="H255" s="27"/>
      <c r="I255" s="106" t="s">
        <v>563</v>
      </c>
      <c r="J255" s="106" t="s">
        <v>548</v>
      </c>
      <c r="K255" s="107" t="s">
        <v>7</v>
      </c>
      <c r="L255" s="99" t="s">
        <v>18</v>
      </c>
      <c r="M255" s="108" t="s">
        <v>18</v>
      </c>
      <c r="N255" s="97" t="s">
        <v>3</v>
      </c>
      <c r="O255" s="97" t="s">
        <v>3</v>
      </c>
      <c r="P255" s="98" t="s">
        <v>3</v>
      </c>
      <c r="Q255" s="99" t="s">
        <v>25</v>
      </c>
      <c r="R255" s="100" t="s">
        <v>3</v>
      </c>
      <c r="S255" s="101" t="s">
        <v>25</v>
      </c>
      <c r="T255" s="102" t="s">
        <v>3</v>
      </c>
      <c r="U255" s="110"/>
    </row>
    <row r="256" spans="2:21" s="19" customFormat="1" ht="24" x14ac:dyDescent="0.15">
      <c r="B256" s="20">
        <f>SUBTOTAL(3,$P$4:P256)</f>
        <v>253</v>
      </c>
      <c r="C256" s="26"/>
      <c r="D256" s="27"/>
      <c r="E256" s="26"/>
      <c r="F256" s="27"/>
      <c r="G256" s="26"/>
      <c r="H256" s="27"/>
      <c r="I256" s="77"/>
      <c r="J256" s="78" t="s">
        <v>595</v>
      </c>
      <c r="K256" s="111"/>
      <c r="L256" s="99" t="s">
        <v>18</v>
      </c>
      <c r="M256" s="108" t="s">
        <v>18</v>
      </c>
      <c r="N256" s="97" t="s">
        <v>570</v>
      </c>
      <c r="O256" s="97" t="s">
        <v>568</v>
      </c>
      <c r="P256" s="98" t="s">
        <v>3</v>
      </c>
      <c r="Q256" s="99" t="s">
        <v>712</v>
      </c>
      <c r="R256" s="100" t="s">
        <v>315</v>
      </c>
      <c r="S256" s="101" t="str">
        <f>"-j JB_D01_05_09_01_11 -u System -M file_list -m mmlInj"</f>
        <v>-j JB_D01_05_09_01_11 -u System -M file_list -m mmlInj</v>
      </c>
      <c r="T256" s="102" t="s">
        <v>27</v>
      </c>
      <c r="U256" s="110" t="s">
        <v>337</v>
      </c>
    </row>
    <row r="257" spans="2:21" s="19" customFormat="1" x14ac:dyDescent="0.15">
      <c r="B257" s="20">
        <f>SUBTOTAL(3,$P$4:P257)</f>
        <v>254</v>
      </c>
      <c r="C257" s="26"/>
      <c r="D257" s="27"/>
      <c r="E257" s="26"/>
      <c r="F257" s="27"/>
      <c r="G257" s="26"/>
      <c r="H257" s="27"/>
      <c r="I257" s="77"/>
      <c r="J257" s="78"/>
      <c r="K257" s="79"/>
      <c r="L257" s="99" t="s">
        <v>18</v>
      </c>
      <c r="M257" s="108" t="s">
        <v>18</v>
      </c>
      <c r="N257" s="97" t="s">
        <v>571</v>
      </c>
      <c r="O257" s="97" t="s">
        <v>316</v>
      </c>
      <c r="P257" s="98" t="str">
        <f>N256</f>
        <v>JB_D01_05_09_23_11_06</v>
      </c>
      <c r="Q257" s="99" t="s">
        <v>712</v>
      </c>
      <c r="R257" s="100" t="s">
        <v>315</v>
      </c>
      <c r="S257" s="101" t="s">
        <v>553</v>
      </c>
      <c r="T257" s="102" t="s">
        <v>27</v>
      </c>
      <c r="U257" s="110" t="s">
        <v>603</v>
      </c>
    </row>
    <row r="258" spans="2:21" s="19" customFormat="1" ht="24" x14ac:dyDescent="0.15">
      <c r="B258" s="20">
        <f>SUBTOTAL(3,$P$4:P258)</f>
        <v>255</v>
      </c>
      <c r="C258" s="26"/>
      <c r="D258" s="27"/>
      <c r="E258" s="26"/>
      <c r="F258" s="27"/>
      <c r="G258" s="26"/>
      <c r="H258" s="27"/>
      <c r="I258" s="77"/>
      <c r="J258" s="78"/>
      <c r="K258" s="79"/>
      <c r="L258" s="99" t="s">
        <v>18</v>
      </c>
      <c r="M258" s="108" t="s">
        <v>18</v>
      </c>
      <c r="N258" s="97" t="s">
        <v>572</v>
      </c>
      <c r="O258" s="97" t="s">
        <v>327</v>
      </c>
      <c r="P258" s="98" t="str">
        <f>N257</f>
        <v>JB_D01_05_09_23_21</v>
      </c>
      <c r="Q258" s="99" t="s">
        <v>712</v>
      </c>
      <c r="R258" s="100" t="s">
        <v>315</v>
      </c>
      <c r="S258" s="101" t="str">
        <f>"-j JB_D01_05_09_01_31 -u System -M mml_read -m mmlInj"</f>
        <v>-j JB_D01_05_09_01_31 -u System -M mml_read -m mmlInj</v>
      </c>
      <c r="T258" s="102" t="s">
        <v>27</v>
      </c>
      <c r="U258" s="110" t="s">
        <v>337</v>
      </c>
    </row>
    <row r="259" spans="2:21" s="19" customFormat="1" x14ac:dyDescent="0.15">
      <c r="B259" s="20">
        <f>SUBTOTAL(3,$P$4:P259)</f>
        <v>256</v>
      </c>
      <c r="C259" s="26"/>
      <c r="D259" s="27"/>
      <c r="E259" s="26"/>
      <c r="F259" s="27"/>
      <c r="G259" s="26"/>
      <c r="H259" s="27"/>
      <c r="I259" s="77"/>
      <c r="J259" s="78"/>
      <c r="K259" s="79"/>
      <c r="L259" s="99" t="s">
        <v>18</v>
      </c>
      <c r="M259" s="108" t="s">
        <v>18</v>
      </c>
      <c r="N259" s="97" t="s">
        <v>573</v>
      </c>
      <c r="O259" s="97" t="s">
        <v>318</v>
      </c>
      <c r="P259" s="98" t="str">
        <f>N258</f>
        <v>JB_D01_05_09_23_31_06</v>
      </c>
      <c r="Q259" s="99" t="s">
        <v>712</v>
      </c>
      <c r="R259" s="100" t="s">
        <v>200</v>
      </c>
      <c r="S259" s="101" t="s">
        <v>554</v>
      </c>
      <c r="T259" s="102" t="s">
        <v>27</v>
      </c>
      <c r="U259" s="110" t="s">
        <v>603</v>
      </c>
    </row>
    <row r="260" spans="2:21" s="19" customFormat="1" x14ac:dyDescent="0.15">
      <c r="B260" s="20">
        <f>SUBTOTAL(3,$P$4:P260)</f>
        <v>257</v>
      </c>
      <c r="C260" s="26"/>
      <c r="D260" s="27"/>
      <c r="E260" s="26"/>
      <c r="F260" s="27"/>
      <c r="G260" s="26"/>
      <c r="H260" s="27"/>
      <c r="I260" s="106" t="s">
        <v>564</v>
      </c>
      <c r="J260" s="106" t="s">
        <v>548</v>
      </c>
      <c r="K260" s="107" t="s">
        <v>7</v>
      </c>
      <c r="L260" s="99" t="s">
        <v>18</v>
      </c>
      <c r="M260" s="108" t="s">
        <v>18</v>
      </c>
      <c r="N260" s="97" t="s">
        <v>3</v>
      </c>
      <c r="O260" s="97" t="s">
        <v>3</v>
      </c>
      <c r="P260" s="98" t="s">
        <v>3</v>
      </c>
      <c r="Q260" s="99" t="s">
        <v>25</v>
      </c>
      <c r="R260" s="100" t="s">
        <v>3</v>
      </c>
      <c r="S260" s="101" t="s">
        <v>25</v>
      </c>
      <c r="T260" s="102" t="s">
        <v>3</v>
      </c>
      <c r="U260" s="110"/>
    </row>
    <row r="261" spans="2:21" s="19" customFormat="1" ht="24" x14ac:dyDescent="0.15">
      <c r="B261" s="20">
        <f>SUBTOTAL(3,$P$4:P261)</f>
        <v>258</v>
      </c>
      <c r="C261" s="26"/>
      <c r="D261" s="27"/>
      <c r="E261" s="26"/>
      <c r="F261" s="27"/>
      <c r="G261" s="26"/>
      <c r="H261" s="27"/>
      <c r="I261" s="77"/>
      <c r="J261" s="78" t="s">
        <v>596</v>
      </c>
      <c r="K261" s="111"/>
      <c r="L261" s="99" t="s">
        <v>18</v>
      </c>
      <c r="M261" s="108" t="s">
        <v>18</v>
      </c>
      <c r="N261" s="97" t="s">
        <v>574</v>
      </c>
      <c r="O261" s="97" t="s">
        <v>569</v>
      </c>
      <c r="P261" s="98" t="s">
        <v>3</v>
      </c>
      <c r="Q261" s="99" t="s">
        <v>712</v>
      </c>
      <c r="R261" s="100" t="s">
        <v>315</v>
      </c>
      <c r="S261" s="101" t="str">
        <f>"-j JB_D01_05_09_01_11 -u System -M file_list -m mmlSg"</f>
        <v>-j JB_D01_05_09_01_11 -u System -M file_list -m mmlSg</v>
      </c>
      <c r="T261" s="102" t="s">
        <v>27</v>
      </c>
      <c r="U261" s="110" t="s">
        <v>337</v>
      </c>
    </row>
    <row r="262" spans="2:21" s="19" customFormat="1" x14ac:dyDescent="0.15">
      <c r="B262" s="20">
        <f>SUBTOTAL(3,$P$4:P262)</f>
        <v>259</v>
      </c>
      <c r="C262" s="26"/>
      <c r="D262" s="27"/>
      <c r="E262" s="26"/>
      <c r="F262" s="27"/>
      <c r="G262" s="26"/>
      <c r="H262" s="27"/>
      <c r="I262" s="77"/>
      <c r="J262" s="78"/>
      <c r="K262" s="79"/>
      <c r="L262" s="99" t="s">
        <v>18</v>
      </c>
      <c r="M262" s="108" t="s">
        <v>18</v>
      </c>
      <c r="N262" s="97" t="s">
        <v>575</v>
      </c>
      <c r="O262" s="97" t="s">
        <v>316</v>
      </c>
      <c r="P262" s="98" t="str">
        <f>N261</f>
        <v>JB_D01_05_09_24_11_10</v>
      </c>
      <c r="Q262" s="99" t="s">
        <v>712</v>
      </c>
      <c r="R262" s="100" t="s">
        <v>315</v>
      </c>
      <c r="S262" s="101" t="s">
        <v>553</v>
      </c>
      <c r="T262" s="102" t="s">
        <v>27</v>
      </c>
      <c r="U262" s="110" t="s">
        <v>603</v>
      </c>
    </row>
    <row r="263" spans="2:21" s="19" customFormat="1" ht="24" x14ac:dyDescent="0.15">
      <c r="B263" s="20">
        <f>SUBTOTAL(3,$P$4:P263)</f>
        <v>260</v>
      </c>
      <c r="C263" s="26"/>
      <c r="D263" s="27"/>
      <c r="E263" s="26"/>
      <c r="F263" s="27"/>
      <c r="G263" s="26"/>
      <c r="H263" s="27"/>
      <c r="I263" s="77"/>
      <c r="J263" s="78"/>
      <c r="K263" s="79"/>
      <c r="L263" s="99" t="s">
        <v>18</v>
      </c>
      <c r="M263" s="108" t="s">
        <v>18</v>
      </c>
      <c r="N263" s="97" t="s">
        <v>576</v>
      </c>
      <c r="O263" s="97" t="s">
        <v>331</v>
      </c>
      <c r="P263" s="98" t="str">
        <f>N262</f>
        <v>JB_D01_05_09_24_21</v>
      </c>
      <c r="Q263" s="99" t="s">
        <v>712</v>
      </c>
      <c r="R263" s="100" t="s">
        <v>315</v>
      </c>
      <c r="S263" s="101" t="str">
        <f>"-j JB_D01_05_09_01_31 -u System -M mml_read -m mmlSg"</f>
        <v>-j JB_D01_05_09_01_31 -u System -M mml_read -m mmlSg</v>
      </c>
      <c r="T263" s="102" t="s">
        <v>27</v>
      </c>
      <c r="U263" s="110" t="s">
        <v>337</v>
      </c>
    </row>
    <row r="264" spans="2:21" s="19" customFormat="1" x14ac:dyDescent="0.15">
      <c r="B264" s="20">
        <f>SUBTOTAL(3,$P$4:P264)</f>
        <v>261</v>
      </c>
      <c r="C264" s="26"/>
      <c r="D264" s="27"/>
      <c r="E264" s="26"/>
      <c r="F264" s="27"/>
      <c r="G264" s="26"/>
      <c r="H264" s="27"/>
      <c r="I264" s="77"/>
      <c r="J264" s="78"/>
      <c r="K264" s="79"/>
      <c r="L264" s="99" t="s">
        <v>18</v>
      </c>
      <c r="M264" s="108" t="s">
        <v>18</v>
      </c>
      <c r="N264" s="97" t="s">
        <v>577</v>
      </c>
      <c r="O264" s="97" t="s">
        <v>318</v>
      </c>
      <c r="P264" s="98" t="str">
        <f>N263</f>
        <v>JB_D01_05_09_24_31_10</v>
      </c>
      <c r="Q264" s="99" t="s">
        <v>712</v>
      </c>
      <c r="R264" s="100" t="s">
        <v>200</v>
      </c>
      <c r="S264" s="101" t="s">
        <v>554</v>
      </c>
      <c r="T264" s="102" t="s">
        <v>27</v>
      </c>
      <c r="U264" s="110" t="s">
        <v>603</v>
      </c>
    </row>
    <row r="265" spans="2:21" s="19" customFormat="1" x14ac:dyDescent="0.15">
      <c r="B265" s="20">
        <f>SUBTOTAL(3,$P$4:P265)</f>
        <v>262</v>
      </c>
      <c r="C265" s="26"/>
      <c r="D265" s="27"/>
      <c r="E265" s="26"/>
      <c r="F265" s="27"/>
      <c r="G265" s="26"/>
      <c r="H265" s="27"/>
      <c r="I265" s="106" t="s">
        <v>565</v>
      </c>
      <c r="J265" s="106" t="s">
        <v>548</v>
      </c>
      <c r="K265" s="107" t="s">
        <v>7</v>
      </c>
      <c r="L265" s="99" t="s">
        <v>18</v>
      </c>
      <c r="M265" s="108" t="s">
        <v>18</v>
      </c>
      <c r="N265" s="97" t="s">
        <v>3</v>
      </c>
      <c r="O265" s="97" t="s">
        <v>3</v>
      </c>
      <c r="P265" s="98" t="s">
        <v>3</v>
      </c>
      <c r="Q265" s="99" t="s">
        <v>25</v>
      </c>
      <c r="R265" s="100" t="s">
        <v>3</v>
      </c>
      <c r="S265" s="101" t="s">
        <v>25</v>
      </c>
      <c r="T265" s="102" t="s">
        <v>3</v>
      </c>
      <c r="U265" s="110"/>
    </row>
    <row r="266" spans="2:21" s="19" customFormat="1" ht="24" x14ac:dyDescent="0.15">
      <c r="B266" s="20">
        <f>SUBTOTAL(3,$P$4:P266)</f>
        <v>263</v>
      </c>
      <c r="C266" s="26"/>
      <c r="D266" s="27"/>
      <c r="E266" s="26"/>
      <c r="F266" s="27"/>
      <c r="G266" s="26"/>
      <c r="H266" s="27"/>
      <c r="I266" s="77"/>
      <c r="J266" s="78" t="s">
        <v>597</v>
      </c>
      <c r="K266" s="111"/>
      <c r="L266" s="99" t="s">
        <v>18</v>
      </c>
      <c r="M266" s="108" t="s">
        <v>18</v>
      </c>
      <c r="N266" s="97" t="s">
        <v>581</v>
      </c>
      <c r="O266" s="97" t="s">
        <v>578</v>
      </c>
      <c r="P266" s="98" t="s">
        <v>3</v>
      </c>
      <c r="Q266" s="99" t="s">
        <v>712</v>
      </c>
      <c r="R266" s="100" t="s">
        <v>315</v>
      </c>
      <c r="S266" s="101" t="str">
        <f>"-j JB_D01_05_09_01_11 -u System -M file_list -m mmlRp"</f>
        <v>-j JB_D01_05_09_01_11 -u System -M file_list -m mmlRp</v>
      </c>
      <c r="T266" s="102" t="s">
        <v>27</v>
      </c>
      <c r="U266" s="110" t="s">
        <v>337</v>
      </c>
    </row>
    <row r="267" spans="2:21" s="19" customFormat="1" x14ac:dyDescent="0.15">
      <c r="B267" s="20">
        <f>SUBTOTAL(3,$P$4:P267)</f>
        <v>264</v>
      </c>
      <c r="C267" s="26"/>
      <c r="D267" s="27"/>
      <c r="E267" s="26"/>
      <c r="F267" s="27"/>
      <c r="G267" s="26"/>
      <c r="H267" s="27"/>
      <c r="I267" s="77"/>
      <c r="J267" s="78"/>
      <c r="K267" s="79"/>
      <c r="L267" s="99" t="s">
        <v>18</v>
      </c>
      <c r="M267" s="108" t="s">
        <v>18</v>
      </c>
      <c r="N267" s="97" t="s">
        <v>579</v>
      </c>
      <c r="O267" s="97" t="s">
        <v>316</v>
      </c>
      <c r="P267" s="98" t="str">
        <f>N266</f>
        <v>JB_D01_05_09_25_11_11</v>
      </c>
      <c r="Q267" s="99" t="s">
        <v>712</v>
      </c>
      <c r="R267" s="100" t="s">
        <v>315</v>
      </c>
      <c r="S267" s="101" t="s">
        <v>553</v>
      </c>
      <c r="T267" s="102" t="s">
        <v>27</v>
      </c>
      <c r="U267" s="110" t="s">
        <v>603</v>
      </c>
    </row>
    <row r="268" spans="2:21" s="19" customFormat="1" ht="24" x14ac:dyDescent="0.15">
      <c r="B268" s="20">
        <f>SUBTOTAL(3,$P$4:P268)</f>
        <v>265</v>
      </c>
      <c r="C268" s="26"/>
      <c r="D268" s="27"/>
      <c r="E268" s="26"/>
      <c r="F268" s="27"/>
      <c r="G268" s="26"/>
      <c r="H268" s="27"/>
      <c r="I268" s="77"/>
      <c r="J268" s="78"/>
      <c r="K268" s="79"/>
      <c r="L268" s="99" t="s">
        <v>18</v>
      </c>
      <c r="M268" s="108" t="s">
        <v>18</v>
      </c>
      <c r="N268" s="97" t="s">
        <v>582</v>
      </c>
      <c r="O268" s="97" t="s">
        <v>332</v>
      </c>
      <c r="P268" s="98" t="str">
        <f>N267</f>
        <v>JB_D01_05_09_25_21</v>
      </c>
      <c r="Q268" s="99" t="s">
        <v>712</v>
      </c>
      <c r="R268" s="100" t="s">
        <v>315</v>
      </c>
      <c r="S268" s="101" t="str">
        <f>"-j JB_D01_05_09_01_31 -u System -M mml_read -m mmlRp"</f>
        <v>-j JB_D01_05_09_01_31 -u System -M mml_read -m mmlRp</v>
      </c>
      <c r="T268" s="102" t="s">
        <v>27</v>
      </c>
      <c r="U268" s="110" t="s">
        <v>337</v>
      </c>
    </row>
    <row r="269" spans="2:21" s="19" customFormat="1" x14ac:dyDescent="0.15">
      <c r="B269" s="20">
        <f>SUBTOTAL(3,$P$4:P269)</f>
        <v>266</v>
      </c>
      <c r="C269" s="26"/>
      <c r="D269" s="27"/>
      <c r="E269" s="26"/>
      <c r="F269" s="27"/>
      <c r="G269" s="26"/>
      <c r="H269" s="27"/>
      <c r="I269" s="77"/>
      <c r="J269" s="78"/>
      <c r="K269" s="79"/>
      <c r="L269" s="99" t="s">
        <v>18</v>
      </c>
      <c r="M269" s="108" t="s">
        <v>18</v>
      </c>
      <c r="N269" s="97" t="s">
        <v>580</v>
      </c>
      <c r="O269" s="97" t="s">
        <v>318</v>
      </c>
      <c r="P269" s="98" t="str">
        <f>N268</f>
        <v>JB_D01_05_09_25_31_11</v>
      </c>
      <c r="Q269" s="99" t="s">
        <v>712</v>
      </c>
      <c r="R269" s="100" t="s">
        <v>200</v>
      </c>
      <c r="S269" s="101" t="s">
        <v>554</v>
      </c>
      <c r="T269" s="102" t="s">
        <v>27</v>
      </c>
      <c r="U269" s="110" t="s">
        <v>603</v>
      </c>
    </row>
    <row r="270" spans="2:21" s="19" customFormat="1" x14ac:dyDescent="0.15">
      <c r="B270" s="20">
        <f>SUBTOTAL(3,$P$4:P270)</f>
        <v>267</v>
      </c>
      <c r="C270" s="26"/>
      <c r="D270" s="27"/>
      <c r="E270" s="26"/>
      <c r="F270" s="27"/>
      <c r="G270" s="26"/>
      <c r="H270" s="27"/>
      <c r="I270" s="106" t="s">
        <v>566</v>
      </c>
      <c r="J270" s="106" t="s">
        <v>548</v>
      </c>
      <c r="K270" s="107" t="s">
        <v>7</v>
      </c>
      <c r="L270" s="99" t="s">
        <v>18</v>
      </c>
      <c r="M270" s="108" t="s">
        <v>18</v>
      </c>
      <c r="N270" s="97" t="s">
        <v>3</v>
      </c>
      <c r="O270" s="97" t="s">
        <v>3</v>
      </c>
      <c r="P270" s="98" t="s">
        <v>3</v>
      </c>
      <c r="Q270" s="99" t="s">
        <v>25</v>
      </c>
      <c r="R270" s="100" t="s">
        <v>3</v>
      </c>
      <c r="S270" s="101" t="s">
        <v>25</v>
      </c>
      <c r="T270" s="102" t="s">
        <v>3</v>
      </c>
      <c r="U270" s="110"/>
    </row>
    <row r="271" spans="2:21" s="19" customFormat="1" ht="24" x14ac:dyDescent="0.15">
      <c r="B271" s="20">
        <f>SUBTOTAL(3,$P$4:P271)</f>
        <v>268</v>
      </c>
      <c r="C271" s="26"/>
      <c r="D271" s="27"/>
      <c r="E271" s="26"/>
      <c r="F271" s="27"/>
      <c r="G271" s="26"/>
      <c r="H271" s="27"/>
      <c r="I271" s="77"/>
      <c r="J271" s="78" t="s">
        <v>598</v>
      </c>
      <c r="K271" s="111"/>
      <c r="L271" s="99" t="s">
        <v>18</v>
      </c>
      <c r="M271" s="108" t="s">
        <v>18</v>
      </c>
      <c r="N271" s="97" t="s">
        <v>586</v>
      </c>
      <c r="O271" s="97" t="s">
        <v>583</v>
      </c>
      <c r="P271" s="98" t="s">
        <v>3</v>
      </c>
      <c r="Q271" s="99" t="s">
        <v>712</v>
      </c>
      <c r="R271" s="100" t="s">
        <v>315</v>
      </c>
      <c r="S271" s="101" t="str">
        <f>"-j JB_D01_05_09_01_11 -u System -M file_list -m mmlLs"</f>
        <v>-j JB_D01_05_09_01_11 -u System -M file_list -m mmlLs</v>
      </c>
      <c r="T271" s="102" t="s">
        <v>27</v>
      </c>
      <c r="U271" s="110" t="s">
        <v>337</v>
      </c>
    </row>
    <row r="272" spans="2:21" s="19" customFormat="1" x14ac:dyDescent="0.15">
      <c r="B272" s="20">
        <f>SUBTOTAL(3,$P$4:P272)</f>
        <v>269</v>
      </c>
      <c r="C272" s="26"/>
      <c r="D272" s="27"/>
      <c r="E272" s="26"/>
      <c r="F272" s="27"/>
      <c r="G272" s="26"/>
      <c r="H272" s="27"/>
      <c r="I272" s="77"/>
      <c r="J272" s="78"/>
      <c r="K272" s="79"/>
      <c r="L272" s="99" t="s">
        <v>18</v>
      </c>
      <c r="M272" s="108" t="s">
        <v>18</v>
      </c>
      <c r="N272" s="97" t="s">
        <v>584</v>
      </c>
      <c r="O272" s="97" t="s">
        <v>316</v>
      </c>
      <c r="P272" s="98" t="str">
        <f>N271</f>
        <v>JB_D01_05_09_26_11_12</v>
      </c>
      <c r="Q272" s="99" t="s">
        <v>712</v>
      </c>
      <c r="R272" s="100" t="s">
        <v>315</v>
      </c>
      <c r="S272" s="101" t="s">
        <v>553</v>
      </c>
      <c r="T272" s="102" t="s">
        <v>27</v>
      </c>
      <c r="U272" s="110" t="s">
        <v>603</v>
      </c>
    </row>
    <row r="273" spans="2:21" s="19" customFormat="1" ht="24" x14ac:dyDescent="0.15">
      <c r="B273" s="20">
        <f>SUBTOTAL(3,$P$4:P273)</f>
        <v>270</v>
      </c>
      <c r="C273" s="26"/>
      <c r="D273" s="27"/>
      <c r="E273" s="26"/>
      <c r="F273" s="27"/>
      <c r="G273" s="26"/>
      <c r="H273" s="27"/>
      <c r="I273" s="77"/>
      <c r="J273" s="78"/>
      <c r="K273" s="79"/>
      <c r="L273" s="99" t="s">
        <v>18</v>
      </c>
      <c r="M273" s="108" t="s">
        <v>18</v>
      </c>
      <c r="N273" s="97" t="s">
        <v>587</v>
      </c>
      <c r="O273" s="97" t="s">
        <v>333</v>
      </c>
      <c r="P273" s="98" t="str">
        <f>N272</f>
        <v>JB_D01_05_09_26_21</v>
      </c>
      <c r="Q273" s="99" t="s">
        <v>712</v>
      </c>
      <c r="R273" s="100" t="s">
        <v>315</v>
      </c>
      <c r="S273" s="101" t="str">
        <f>"-j JB_D01_05_09_01_31 -u System -M mml_read -m mmlLs"</f>
        <v>-j JB_D01_05_09_01_31 -u System -M mml_read -m mmlLs</v>
      </c>
      <c r="T273" s="102" t="s">
        <v>27</v>
      </c>
      <c r="U273" s="110" t="s">
        <v>337</v>
      </c>
    </row>
    <row r="274" spans="2:21" s="19" customFormat="1" x14ac:dyDescent="0.15">
      <c r="B274" s="20">
        <f>SUBTOTAL(3,$P$4:P274)</f>
        <v>271</v>
      </c>
      <c r="C274" s="26"/>
      <c r="D274" s="27"/>
      <c r="E274" s="26"/>
      <c r="F274" s="27"/>
      <c r="G274" s="26"/>
      <c r="H274" s="27"/>
      <c r="I274" s="77"/>
      <c r="J274" s="78"/>
      <c r="K274" s="79"/>
      <c r="L274" s="99" t="s">
        <v>18</v>
      </c>
      <c r="M274" s="108" t="s">
        <v>18</v>
      </c>
      <c r="N274" s="97" t="s">
        <v>585</v>
      </c>
      <c r="O274" s="97" t="s">
        <v>318</v>
      </c>
      <c r="P274" s="98" t="str">
        <f>N273</f>
        <v>JB_D01_05_09_26_31_12</v>
      </c>
      <c r="Q274" s="99" t="s">
        <v>712</v>
      </c>
      <c r="R274" s="100" t="s">
        <v>200</v>
      </c>
      <c r="S274" s="101" t="s">
        <v>554</v>
      </c>
      <c r="T274" s="102" t="s">
        <v>27</v>
      </c>
      <c r="U274" s="110" t="s">
        <v>603</v>
      </c>
    </row>
    <row r="275" spans="2:21" s="19" customFormat="1" x14ac:dyDescent="0.15">
      <c r="B275" s="20">
        <f>SUBTOTAL(3,$P$4:P275)</f>
        <v>272</v>
      </c>
      <c r="C275" s="26"/>
      <c r="D275" s="27"/>
      <c r="E275" s="26"/>
      <c r="F275" s="27"/>
      <c r="G275" s="26"/>
      <c r="H275" s="27"/>
      <c r="I275" s="106" t="s">
        <v>567</v>
      </c>
      <c r="J275" s="106" t="s">
        <v>548</v>
      </c>
      <c r="K275" s="107" t="s">
        <v>7</v>
      </c>
      <c r="L275" s="99" t="s">
        <v>18</v>
      </c>
      <c r="M275" s="108" t="s">
        <v>18</v>
      </c>
      <c r="N275" s="97" t="s">
        <v>3</v>
      </c>
      <c r="O275" s="97" t="s">
        <v>3</v>
      </c>
      <c r="P275" s="98" t="s">
        <v>3</v>
      </c>
      <c r="Q275" s="99" t="s">
        <v>25</v>
      </c>
      <c r="R275" s="100" t="s">
        <v>3</v>
      </c>
      <c r="S275" s="101" t="s">
        <v>25</v>
      </c>
      <c r="T275" s="102" t="s">
        <v>3</v>
      </c>
      <c r="U275" s="110"/>
    </row>
    <row r="276" spans="2:21" s="19" customFormat="1" ht="24" x14ac:dyDescent="0.15">
      <c r="B276" s="20">
        <f>SUBTOTAL(3,$P$4:P276)</f>
        <v>273</v>
      </c>
      <c r="C276" s="26"/>
      <c r="D276" s="27"/>
      <c r="E276" s="26"/>
      <c r="F276" s="27"/>
      <c r="G276" s="26"/>
      <c r="H276" s="27"/>
      <c r="I276" s="77"/>
      <c r="J276" s="78" t="s">
        <v>599</v>
      </c>
      <c r="K276" s="111"/>
      <c r="L276" s="99" t="s">
        <v>18</v>
      </c>
      <c r="M276" s="108" t="s">
        <v>18</v>
      </c>
      <c r="N276" s="97" t="s">
        <v>591</v>
      </c>
      <c r="O276" s="97" t="s">
        <v>588</v>
      </c>
      <c r="P276" s="98" t="s">
        <v>3</v>
      </c>
      <c r="Q276" s="99" t="s">
        <v>712</v>
      </c>
      <c r="R276" s="100" t="s">
        <v>315</v>
      </c>
      <c r="S276" s="101" t="str">
        <f>"-j JB_D01_05_09_01_11 -u System -M file_list -m mmlRe"</f>
        <v>-j JB_D01_05_09_01_11 -u System -M file_list -m mmlRe</v>
      </c>
      <c r="T276" s="102" t="s">
        <v>27</v>
      </c>
      <c r="U276" s="110" t="s">
        <v>337</v>
      </c>
    </row>
    <row r="277" spans="2:21" s="19" customFormat="1" x14ac:dyDescent="0.15">
      <c r="B277" s="20">
        <f>SUBTOTAL(3,$P$4:P277)</f>
        <v>274</v>
      </c>
      <c r="C277" s="26"/>
      <c r="D277" s="27"/>
      <c r="E277" s="26"/>
      <c r="F277" s="27"/>
      <c r="G277" s="26"/>
      <c r="H277" s="27"/>
      <c r="I277" s="77"/>
      <c r="J277" s="78"/>
      <c r="K277" s="79"/>
      <c r="L277" s="99" t="s">
        <v>18</v>
      </c>
      <c r="M277" s="108" t="s">
        <v>18</v>
      </c>
      <c r="N277" s="97" t="s">
        <v>589</v>
      </c>
      <c r="O277" s="97" t="s">
        <v>316</v>
      </c>
      <c r="P277" s="98" t="str">
        <f>N276</f>
        <v>JB_D01_05_09_27_11_13</v>
      </c>
      <c r="Q277" s="99" t="s">
        <v>712</v>
      </c>
      <c r="R277" s="100" t="s">
        <v>315</v>
      </c>
      <c r="S277" s="101" t="s">
        <v>553</v>
      </c>
      <c r="T277" s="102" t="s">
        <v>27</v>
      </c>
      <c r="U277" s="110" t="s">
        <v>603</v>
      </c>
    </row>
    <row r="278" spans="2:21" s="19" customFormat="1" ht="24" x14ac:dyDescent="0.15">
      <c r="B278" s="20">
        <f>SUBTOTAL(3,$P$4:P278)</f>
        <v>275</v>
      </c>
      <c r="C278" s="26"/>
      <c r="D278" s="27"/>
      <c r="E278" s="26"/>
      <c r="F278" s="27"/>
      <c r="G278" s="26"/>
      <c r="H278" s="27"/>
      <c r="I278" s="77"/>
      <c r="J278" s="78"/>
      <c r="K278" s="79"/>
      <c r="L278" s="99" t="s">
        <v>18</v>
      </c>
      <c r="M278" s="108" t="s">
        <v>18</v>
      </c>
      <c r="N278" s="97" t="s">
        <v>592</v>
      </c>
      <c r="O278" s="97" t="s">
        <v>334</v>
      </c>
      <c r="P278" s="98" t="str">
        <f>N277</f>
        <v>JB_D01_05_09_27_21</v>
      </c>
      <c r="Q278" s="99" t="s">
        <v>712</v>
      </c>
      <c r="R278" s="100" t="s">
        <v>315</v>
      </c>
      <c r="S278" s="101" t="str">
        <f>"-j JB_D01_05_09_01_31 -u System -M mml_read -m mmlRe"</f>
        <v>-j JB_D01_05_09_01_31 -u System -M mml_read -m mmlRe</v>
      </c>
      <c r="T278" s="102" t="s">
        <v>27</v>
      </c>
      <c r="U278" s="110" t="s">
        <v>337</v>
      </c>
    </row>
    <row r="279" spans="2:21" s="19" customFormat="1" x14ac:dyDescent="0.15">
      <c r="B279" s="20">
        <f>SUBTOTAL(3,$P$4:P279)</f>
        <v>276</v>
      </c>
      <c r="C279" s="26"/>
      <c r="D279" s="27"/>
      <c r="E279" s="26"/>
      <c r="F279" s="27"/>
      <c r="G279" s="26"/>
      <c r="H279" s="27"/>
      <c r="I279" s="77"/>
      <c r="J279" s="78"/>
      <c r="K279" s="79"/>
      <c r="L279" s="99" t="s">
        <v>18</v>
      </c>
      <c r="M279" s="108" t="s">
        <v>18</v>
      </c>
      <c r="N279" s="97" t="s">
        <v>590</v>
      </c>
      <c r="O279" s="97" t="s">
        <v>318</v>
      </c>
      <c r="P279" s="98" t="str">
        <f>N278</f>
        <v>JB_D01_05_09_27_31_13</v>
      </c>
      <c r="Q279" s="99" t="s">
        <v>712</v>
      </c>
      <c r="R279" s="100" t="s">
        <v>200</v>
      </c>
      <c r="S279" s="101" t="s">
        <v>554</v>
      </c>
      <c r="T279" s="102" t="s">
        <v>27</v>
      </c>
      <c r="U279" s="110" t="s">
        <v>603</v>
      </c>
    </row>
    <row r="280" spans="2:21" s="19" customFormat="1" x14ac:dyDescent="0.15">
      <c r="B280" s="20">
        <f>SUBTOTAL(3,$P$4:P280)</f>
        <v>277</v>
      </c>
      <c r="C280" s="26"/>
      <c r="D280" s="27"/>
      <c r="E280" s="26"/>
      <c r="F280" s="27"/>
      <c r="G280" s="26"/>
      <c r="H280" s="27"/>
      <c r="I280" s="15" t="s">
        <v>490</v>
      </c>
      <c r="J280" s="15" t="s">
        <v>495</v>
      </c>
      <c r="K280" s="30" t="s">
        <v>7</v>
      </c>
      <c r="L280" s="14" t="s">
        <v>18</v>
      </c>
      <c r="M280" s="16" t="s">
        <v>18</v>
      </c>
      <c r="N280" s="4" t="s">
        <v>3</v>
      </c>
      <c r="O280" s="4" t="s">
        <v>3</v>
      </c>
      <c r="P280" s="13" t="s">
        <v>3</v>
      </c>
      <c r="Q280" s="14" t="s">
        <v>25</v>
      </c>
      <c r="R280" s="33" t="s">
        <v>3</v>
      </c>
      <c r="S280" s="54" t="s">
        <v>25</v>
      </c>
      <c r="T280" s="28" t="s">
        <v>3</v>
      </c>
      <c r="U280" s="25"/>
    </row>
    <row r="281" spans="2:21" s="19" customFormat="1" x14ac:dyDescent="0.15">
      <c r="B281" s="20">
        <f>SUBTOTAL(3,$P$4:P281)</f>
        <v>278</v>
      </c>
      <c r="C281" s="26"/>
      <c r="D281" s="27"/>
      <c r="E281" s="26"/>
      <c r="F281" s="27"/>
      <c r="G281" s="26"/>
      <c r="H281" s="27"/>
      <c r="I281" s="26"/>
      <c r="J281" s="26"/>
      <c r="K281" s="29"/>
      <c r="L281" s="14" t="s">
        <v>18</v>
      </c>
      <c r="M281" s="16" t="s">
        <v>18</v>
      </c>
      <c r="N281" s="4" t="s">
        <v>491</v>
      </c>
      <c r="O281" s="4" t="s">
        <v>493</v>
      </c>
      <c r="P281" s="13" t="s">
        <v>3</v>
      </c>
      <c r="Q281" s="14" t="s">
        <v>712</v>
      </c>
      <c r="R281" s="33" t="s">
        <v>496</v>
      </c>
      <c r="S281" s="54" t="str">
        <f>"-j "&amp;N281&amp;" -e manualy_statistics"</f>
        <v>-j JB_D01_05_11_01_02 -e manualy_statistics</v>
      </c>
      <c r="T281" s="28" t="s">
        <v>27</v>
      </c>
      <c r="U281" s="25"/>
    </row>
    <row r="282" spans="2:21" s="19" customFormat="1" x14ac:dyDescent="0.15">
      <c r="B282" s="20">
        <f>SUBTOTAL(3,$P$4:P282)</f>
        <v>279</v>
      </c>
      <c r="C282" s="26"/>
      <c r="D282" s="27"/>
      <c r="E282" s="26"/>
      <c r="F282" s="27"/>
      <c r="G282" s="26"/>
      <c r="H282" s="27"/>
      <c r="I282" s="26"/>
      <c r="J282" s="26"/>
      <c r="K282" s="29"/>
      <c r="L282" s="14" t="s">
        <v>18</v>
      </c>
      <c r="M282" s="16" t="s">
        <v>18</v>
      </c>
      <c r="N282" s="4" t="s">
        <v>492</v>
      </c>
      <c r="O282" s="4" t="s">
        <v>494</v>
      </c>
      <c r="P282" s="13" t="str">
        <f>N281</f>
        <v>JB_D01_05_11_01_02</v>
      </c>
      <c r="Q282" s="14" t="s">
        <v>712</v>
      </c>
      <c r="R282" s="33" t="s">
        <v>496</v>
      </c>
      <c r="S282" s="54" t="str">
        <f>"-j "&amp;N282&amp;" -e manualy_distribution"</f>
        <v>-j JB_D01_05_11_02_02 -e manualy_distribution</v>
      </c>
      <c r="T282" s="28" t="s">
        <v>27</v>
      </c>
      <c r="U282" s="25"/>
    </row>
    <row r="283" spans="2:21" s="19" customFormat="1" x14ac:dyDescent="0.15">
      <c r="B283" s="20">
        <f>SUBTOTAL(3,$P$4:P283)</f>
        <v>280</v>
      </c>
      <c r="C283" s="26"/>
      <c r="D283" s="27"/>
      <c r="E283" s="26"/>
      <c r="F283" s="27"/>
      <c r="G283" s="26"/>
      <c r="H283" s="27"/>
      <c r="I283" s="15" t="s">
        <v>506</v>
      </c>
      <c r="J283" s="15" t="s">
        <v>505</v>
      </c>
      <c r="K283" s="30" t="s">
        <v>7</v>
      </c>
      <c r="L283" s="14" t="s">
        <v>18</v>
      </c>
      <c r="M283" s="16" t="s">
        <v>18</v>
      </c>
      <c r="N283" s="4" t="s">
        <v>3</v>
      </c>
      <c r="O283" s="4" t="s">
        <v>3</v>
      </c>
      <c r="P283" s="13" t="s">
        <v>3</v>
      </c>
      <c r="Q283" s="14" t="s">
        <v>25</v>
      </c>
      <c r="R283" s="33" t="s">
        <v>3</v>
      </c>
      <c r="S283" s="54" t="s">
        <v>25</v>
      </c>
      <c r="T283" s="28" t="s">
        <v>3</v>
      </c>
      <c r="U283" s="25"/>
    </row>
    <row r="284" spans="2:21" s="19" customFormat="1" x14ac:dyDescent="0.15">
      <c r="B284" s="20">
        <f>SUBTOTAL(3,$P$4:P284)</f>
        <v>281</v>
      </c>
      <c r="C284" s="26"/>
      <c r="D284" s="27"/>
      <c r="E284" s="26"/>
      <c r="F284" s="27"/>
      <c r="G284" s="26"/>
      <c r="H284" s="27"/>
      <c r="I284" s="26"/>
      <c r="J284" s="26"/>
      <c r="K284" s="29"/>
      <c r="L284" s="14" t="s">
        <v>18</v>
      </c>
      <c r="M284" s="16" t="s">
        <v>18</v>
      </c>
      <c r="N284" s="4" t="s">
        <v>507</v>
      </c>
      <c r="O284" s="4" t="s">
        <v>511</v>
      </c>
      <c r="P284" s="13" t="s">
        <v>3</v>
      </c>
      <c r="Q284" s="14" t="s">
        <v>712</v>
      </c>
      <c r="R284" s="33" t="s">
        <v>515</v>
      </c>
      <c r="S284" s="54" t="str">
        <f>"-j "&amp;N284&amp;" -e merge_columns"</f>
        <v>-j JB_D01_04_12_01 -e merge_columns</v>
      </c>
      <c r="T284" s="28" t="s">
        <v>27</v>
      </c>
      <c r="U284" s="25"/>
    </row>
    <row r="285" spans="2:21" s="19" customFormat="1" x14ac:dyDescent="0.15">
      <c r="B285" s="20">
        <f>SUBTOTAL(3,$P$4:P285)</f>
        <v>282</v>
      </c>
      <c r="C285" s="26"/>
      <c r="D285" s="27"/>
      <c r="E285" s="26"/>
      <c r="F285" s="27"/>
      <c r="G285" s="26"/>
      <c r="H285" s="27"/>
      <c r="I285" s="26"/>
      <c r="J285" s="26"/>
      <c r="K285" s="29"/>
      <c r="L285" s="14" t="s">
        <v>18</v>
      </c>
      <c r="M285" s="16" t="s">
        <v>18</v>
      </c>
      <c r="N285" s="4" t="s">
        <v>508</v>
      </c>
      <c r="O285" s="4" t="s">
        <v>512</v>
      </c>
      <c r="P285" s="13" t="s">
        <v>25</v>
      </c>
      <c r="Q285" s="14" t="s">
        <v>712</v>
      </c>
      <c r="R285" s="33" t="s">
        <v>515</v>
      </c>
      <c r="S285" s="54" t="str">
        <f>"-j "&amp;N285&amp;" -e add_lines"</f>
        <v>-j JB_D01_04_12_02 -e add_lines</v>
      </c>
      <c r="T285" s="28" t="s">
        <v>27</v>
      </c>
      <c r="U285" s="25"/>
    </row>
    <row r="286" spans="2:21" s="19" customFormat="1" x14ac:dyDescent="0.15">
      <c r="B286" s="20">
        <f>SUBTOTAL(3,$P$4:P286)</f>
        <v>283</v>
      </c>
      <c r="C286" s="26"/>
      <c r="D286" s="27"/>
      <c r="E286" s="26"/>
      <c r="F286" s="27"/>
      <c r="G286" s="26"/>
      <c r="H286" s="27"/>
      <c r="I286" s="26"/>
      <c r="J286" s="26"/>
      <c r="K286" s="29"/>
      <c r="L286" s="14" t="s">
        <v>18</v>
      </c>
      <c r="M286" s="16" t="s">
        <v>18</v>
      </c>
      <c r="N286" s="4" t="s">
        <v>509</v>
      </c>
      <c r="O286" s="4" t="s">
        <v>513</v>
      </c>
      <c r="P286" s="13" t="s">
        <v>3</v>
      </c>
      <c r="Q286" s="14" t="s">
        <v>712</v>
      </c>
      <c r="R286" s="33" t="s">
        <v>515</v>
      </c>
      <c r="S286" s="54" t="str">
        <f>"-j "&amp;N286&amp;" -e split_columns"</f>
        <v>-j JB_D01_04_12_03 -e split_columns</v>
      </c>
      <c r="T286" s="28" t="s">
        <v>27</v>
      </c>
      <c r="U286" s="25"/>
    </row>
    <row r="287" spans="2:21" s="19" customFormat="1" x14ac:dyDescent="0.15">
      <c r="B287" s="20">
        <f>SUBTOTAL(3,$P$4:P287)</f>
        <v>284</v>
      </c>
      <c r="C287" s="26"/>
      <c r="D287" s="27"/>
      <c r="E287" s="26"/>
      <c r="F287" s="27"/>
      <c r="G287" s="26"/>
      <c r="H287" s="27"/>
      <c r="I287" s="26"/>
      <c r="J287" s="26"/>
      <c r="K287" s="29"/>
      <c r="L287" s="14" t="s">
        <v>18</v>
      </c>
      <c r="M287" s="16" t="s">
        <v>18</v>
      </c>
      <c r="N287" s="4" t="s">
        <v>510</v>
      </c>
      <c r="O287" s="4" t="s">
        <v>514</v>
      </c>
      <c r="P287" s="13" t="s">
        <v>25</v>
      </c>
      <c r="Q287" s="14" t="s">
        <v>712</v>
      </c>
      <c r="R287" s="33" t="s">
        <v>515</v>
      </c>
      <c r="S287" s="54" t="str">
        <f>"-j "&amp;N287&amp;" -e concat_rows"</f>
        <v>-j JB_D01_04_12_04 -e concat_rows</v>
      </c>
      <c r="T287" s="28" t="s">
        <v>27</v>
      </c>
      <c r="U287" s="25"/>
    </row>
    <row r="288" spans="2:21" s="19" customFormat="1" x14ac:dyDescent="0.15">
      <c r="B288" s="20">
        <f>SUBTOTAL(3,$P$4:P288)</f>
        <v>285</v>
      </c>
      <c r="C288" s="26"/>
      <c r="D288" s="27"/>
      <c r="E288" s="26"/>
      <c r="F288" s="27"/>
      <c r="G288" s="26"/>
      <c r="H288" s="27"/>
      <c r="I288" s="15" t="s">
        <v>266</v>
      </c>
      <c r="J288" s="15" t="s">
        <v>267</v>
      </c>
      <c r="K288" s="30" t="s">
        <v>7</v>
      </c>
      <c r="L288" s="14" t="s">
        <v>268</v>
      </c>
      <c r="M288" s="16" t="s">
        <v>268</v>
      </c>
      <c r="N288" s="4" t="s">
        <v>269</v>
      </c>
      <c r="O288" s="4" t="s">
        <v>269</v>
      </c>
      <c r="P288" s="13" t="s">
        <v>269</v>
      </c>
      <c r="Q288" s="13" t="s">
        <v>25</v>
      </c>
      <c r="R288" s="13" t="s">
        <v>25</v>
      </c>
      <c r="S288" s="13" t="s">
        <v>25</v>
      </c>
      <c r="T288" s="13" t="s">
        <v>25</v>
      </c>
      <c r="U288" s="25"/>
    </row>
    <row r="289" spans="2:21" s="19" customFormat="1" ht="24" x14ac:dyDescent="0.15">
      <c r="B289" s="20">
        <f>SUBTOTAL(3,$P$4:P289)</f>
        <v>286</v>
      </c>
      <c r="C289" s="26"/>
      <c r="D289" s="27"/>
      <c r="E289" s="26"/>
      <c r="F289" s="27"/>
      <c r="G289" s="26"/>
      <c r="H289" s="27"/>
      <c r="I289" s="27"/>
      <c r="J289" s="26"/>
      <c r="K289" s="31"/>
      <c r="L289" s="14" t="s">
        <v>268</v>
      </c>
      <c r="M289" s="16" t="s">
        <v>268</v>
      </c>
      <c r="N289" s="4" t="s">
        <v>270</v>
      </c>
      <c r="O289" s="4" t="s">
        <v>271</v>
      </c>
      <c r="P289" s="13" t="s">
        <v>272</v>
      </c>
      <c r="Q289" s="14" t="s">
        <v>712</v>
      </c>
      <c r="R289" s="33" t="s">
        <v>273</v>
      </c>
      <c r="S289" s="54" t="str">
        <f>"-j "&amp;N289&amp;" -M move"</f>
        <v>-j JB_D01_05_98_01 -M move</v>
      </c>
      <c r="T289" s="28" t="s">
        <v>27</v>
      </c>
      <c r="U289" s="55" t="s">
        <v>310</v>
      </c>
    </row>
    <row r="290" spans="2:21" s="19" customFormat="1" ht="24" x14ac:dyDescent="0.15">
      <c r="B290" s="20">
        <f>SUBTOTAL(3,$P$4:P290)</f>
        <v>287</v>
      </c>
      <c r="C290" s="26"/>
      <c r="D290" s="27"/>
      <c r="E290" s="26"/>
      <c r="F290" s="27"/>
      <c r="G290" s="26"/>
      <c r="H290" s="27"/>
      <c r="I290" s="67"/>
      <c r="J290" s="18"/>
      <c r="K290" s="32"/>
      <c r="L290" s="14" t="s">
        <v>274</v>
      </c>
      <c r="M290" s="16" t="s">
        <v>274</v>
      </c>
      <c r="N290" s="4" t="s">
        <v>275</v>
      </c>
      <c r="O290" s="4" t="s">
        <v>276</v>
      </c>
      <c r="P290" s="13" t="s">
        <v>269</v>
      </c>
      <c r="Q290" s="14" t="s">
        <v>712</v>
      </c>
      <c r="R290" s="33" t="s">
        <v>273</v>
      </c>
      <c r="S290" s="54" t="str">
        <f>"-j "&amp;N290&amp;" -M delete"</f>
        <v>-j JB_D01_05_98_02 -M delete</v>
      </c>
      <c r="T290" s="28" t="s">
        <v>27</v>
      </c>
      <c r="U290" s="55" t="s">
        <v>310</v>
      </c>
    </row>
    <row r="291" spans="2:21" s="19" customFormat="1" x14ac:dyDescent="0.15">
      <c r="B291" s="20">
        <f>SUBTOTAL(3,$P$4:P291)</f>
        <v>288</v>
      </c>
      <c r="C291" s="26"/>
      <c r="D291" s="26"/>
      <c r="E291" s="89" t="s">
        <v>613</v>
      </c>
      <c r="F291" s="90" t="s">
        <v>614</v>
      </c>
      <c r="G291" s="87"/>
      <c r="H291" s="22"/>
      <c r="I291" s="22"/>
      <c r="J291" s="22"/>
      <c r="K291" s="23"/>
      <c r="L291" s="13" t="s">
        <v>3</v>
      </c>
      <c r="M291" s="24" t="s">
        <v>3</v>
      </c>
      <c r="N291" s="15" t="s">
        <v>3</v>
      </c>
      <c r="O291" s="15" t="s">
        <v>3</v>
      </c>
      <c r="P291" s="13" t="s">
        <v>3</v>
      </c>
      <c r="Q291" s="13" t="s">
        <v>3</v>
      </c>
      <c r="R291" s="13" t="s">
        <v>3</v>
      </c>
      <c r="S291" s="13" t="s">
        <v>3</v>
      </c>
      <c r="T291" s="13" t="s">
        <v>3</v>
      </c>
      <c r="U291" s="25"/>
    </row>
    <row r="292" spans="2:21" s="19" customFormat="1" x14ac:dyDescent="0.15">
      <c r="B292" s="20">
        <f>SUBTOTAL(3,$P$4:P292)</f>
        <v>289</v>
      </c>
      <c r="C292" s="26"/>
      <c r="D292" s="27"/>
      <c r="E292" s="26"/>
      <c r="F292" s="27"/>
      <c r="G292" s="89" t="s">
        <v>679</v>
      </c>
      <c r="H292" s="90" t="s">
        <v>728</v>
      </c>
      <c r="I292" s="87"/>
      <c r="J292" s="87"/>
      <c r="K292" s="88"/>
      <c r="L292" s="14" t="s">
        <v>20</v>
      </c>
      <c r="M292" s="16" t="s">
        <v>54</v>
      </c>
      <c r="N292" s="4" t="s">
        <v>3</v>
      </c>
      <c r="O292" s="4" t="s">
        <v>3</v>
      </c>
      <c r="P292" s="13" t="s">
        <v>3</v>
      </c>
      <c r="Q292" s="13" t="s">
        <v>25</v>
      </c>
      <c r="R292" s="13" t="s">
        <v>25</v>
      </c>
      <c r="S292" s="13" t="s">
        <v>25</v>
      </c>
      <c r="T292" s="13" t="s">
        <v>25</v>
      </c>
      <c r="U292" s="25"/>
    </row>
    <row r="293" spans="2:21" s="19" customFormat="1" x14ac:dyDescent="0.15">
      <c r="B293" s="20">
        <f>SUBTOTAL(3,$P$4:P293)</f>
        <v>290</v>
      </c>
      <c r="C293" s="26"/>
      <c r="D293" s="27"/>
      <c r="E293" s="26"/>
      <c r="F293" s="27"/>
      <c r="G293" s="26"/>
      <c r="H293" s="27"/>
      <c r="I293" s="89" t="str">
        <f>"JN_D02_03_00"&amp;RIGHT(G292,2)</f>
        <v>JN_D02_03_00-1</v>
      </c>
      <c r="J293" s="89" t="s">
        <v>81</v>
      </c>
      <c r="K293" s="30" t="s">
        <v>16</v>
      </c>
      <c r="L293" s="14" t="s">
        <v>18</v>
      </c>
      <c r="M293" s="16" t="s">
        <v>18</v>
      </c>
      <c r="N293" s="4" t="s">
        <v>3</v>
      </c>
      <c r="O293" s="4" t="s">
        <v>3</v>
      </c>
      <c r="P293" s="13" t="s">
        <v>3</v>
      </c>
      <c r="Q293" s="13" t="s">
        <v>25</v>
      </c>
      <c r="R293" s="13" t="s">
        <v>25</v>
      </c>
      <c r="S293" s="13" t="s">
        <v>25</v>
      </c>
      <c r="T293" s="13" t="s">
        <v>25</v>
      </c>
      <c r="U293" s="25"/>
    </row>
    <row r="294" spans="2:21" s="19" customFormat="1" x14ac:dyDescent="0.15">
      <c r="B294" s="20">
        <f>SUBTOTAL(3,$P$4:P294)</f>
        <v>291</v>
      </c>
      <c r="C294" s="26"/>
      <c r="D294" s="27"/>
      <c r="E294" s="26"/>
      <c r="F294" s="27"/>
      <c r="G294" s="26"/>
      <c r="H294" s="27"/>
      <c r="I294" s="27"/>
      <c r="J294" s="26"/>
      <c r="K294" s="31"/>
      <c r="L294" s="14" t="s">
        <v>18</v>
      </c>
      <c r="M294" s="16" t="s">
        <v>18</v>
      </c>
      <c r="N294" s="91" t="str">
        <f>"JB_D02_03_00_01"&amp;RIGHT(I293,2)</f>
        <v>JB_D02_03_00_01-1</v>
      </c>
      <c r="O294" s="91" t="s">
        <v>715</v>
      </c>
      <c r="P294" s="92" t="s">
        <v>3</v>
      </c>
      <c r="Q294" s="93" t="s">
        <v>712</v>
      </c>
      <c r="R294" s="94" t="s">
        <v>182</v>
      </c>
      <c r="S294" s="95" t="s">
        <v>713</v>
      </c>
      <c r="T294" s="96" t="s">
        <v>27</v>
      </c>
      <c r="U294" s="25"/>
    </row>
    <row r="295" spans="2:21" s="19" customFormat="1" x14ac:dyDescent="0.15">
      <c r="B295" s="20">
        <f>SUBTOTAL(3,$P$4:P295)</f>
        <v>292</v>
      </c>
      <c r="C295" s="26"/>
      <c r="D295" s="27"/>
      <c r="E295" s="26"/>
      <c r="F295" s="27"/>
      <c r="G295" s="26"/>
      <c r="H295" s="27"/>
      <c r="I295" s="89" t="s">
        <v>718</v>
      </c>
      <c r="J295" s="89" t="s">
        <v>729</v>
      </c>
      <c r="K295" s="30" t="s">
        <v>16</v>
      </c>
      <c r="L295" s="14" t="s">
        <v>18</v>
      </c>
      <c r="M295" s="16" t="s">
        <v>18</v>
      </c>
      <c r="N295" s="91" t="s">
        <v>3</v>
      </c>
      <c r="O295" s="91" t="s">
        <v>3</v>
      </c>
      <c r="P295" s="92" t="str">
        <f>I293</f>
        <v>JN_D02_03_00-1</v>
      </c>
      <c r="Q295" s="93" t="s">
        <v>25</v>
      </c>
      <c r="R295" s="94" t="s">
        <v>25</v>
      </c>
      <c r="S295" s="95" t="s">
        <v>25</v>
      </c>
      <c r="T295" s="96" t="s">
        <v>3</v>
      </c>
      <c r="U295" s="104" t="s">
        <v>672</v>
      </c>
    </row>
    <row r="296" spans="2:21" s="19" customFormat="1" ht="24" x14ac:dyDescent="0.15">
      <c r="B296" s="20">
        <f>SUBTOTAL(3,$P$4:P296)</f>
        <v>293</v>
      </c>
      <c r="C296" s="26"/>
      <c r="D296" s="27"/>
      <c r="E296" s="26"/>
      <c r="F296" s="27"/>
      <c r="G296" s="26"/>
      <c r="H296" s="27"/>
      <c r="I296" s="27"/>
      <c r="J296" s="83" t="s">
        <v>730</v>
      </c>
      <c r="K296" s="31"/>
      <c r="L296" s="14" t="s">
        <v>18</v>
      </c>
      <c r="M296" s="16" t="s">
        <v>18</v>
      </c>
      <c r="N296" s="91" t="s">
        <v>666</v>
      </c>
      <c r="O296" s="89" t="s">
        <v>673</v>
      </c>
      <c r="P296" s="92" t="str">
        <f>N295</f>
        <v>-</v>
      </c>
      <c r="Q296" s="93" t="s">
        <v>712</v>
      </c>
      <c r="R296" s="94" t="s">
        <v>705</v>
      </c>
      <c r="S296" s="95" t="str">
        <f>"-j "&amp;N296</f>
        <v>-j JB_D02_03_01_05_01</v>
      </c>
      <c r="T296" s="96" t="s">
        <v>27</v>
      </c>
      <c r="U296" s="105" t="s">
        <v>337</v>
      </c>
    </row>
    <row r="297" spans="2:21" s="19" customFormat="1" ht="24" x14ac:dyDescent="0.15">
      <c r="B297" s="20">
        <f>SUBTOTAL(3,$P$4:P297)</f>
        <v>294</v>
      </c>
      <c r="C297" s="26"/>
      <c r="D297" s="27"/>
      <c r="E297" s="26"/>
      <c r="F297" s="27"/>
      <c r="G297" s="26"/>
      <c r="H297" s="27"/>
      <c r="I297" s="27"/>
      <c r="J297" s="26"/>
      <c r="K297" s="31"/>
      <c r="L297" s="14" t="s">
        <v>18</v>
      </c>
      <c r="M297" s="16" t="s">
        <v>18</v>
      </c>
      <c r="N297" s="91" t="s">
        <v>699</v>
      </c>
      <c r="O297" s="112" t="s">
        <v>700</v>
      </c>
      <c r="P297" s="92" t="str">
        <f>N296</f>
        <v>JB_D02_03_01_05_01</v>
      </c>
      <c r="Q297" s="93" t="s">
        <v>712</v>
      </c>
      <c r="R297" s="94" t="s">
        <v>705</v>
      </c>
      <c r="S297" s="95" t="str">
        <f>"-j "&amp;N297</f>
        <v>-j JB_D02_03_01_05_02</v>
      </c>
      <c r="T297" s="96" t="s">
        <v>27</v>
      </c>
      <c r="U297" s="105" t="s">
        <v>337</v>
      </c>
    </row>
    <row r="298" spans="2:21" s="19" customFormat="1" x14ac:dyDescent="0.15">
      <c r="B298" s="20">
        <f>SUBTOTAL(3,$P$4:P298)</f>
        <v>295</v>
      </c>
      <c r="C298" s="26"/>
      <c r="D298" s="27"/>
      <c r="E298" s="26"/>
      <c r="F298" s="27"/>
      <c r="G298" s="26"/>
      <c r="H298" s="27"/>
      <c r="I298" s="89" t="str">
        <f>"JN_D02_03_99"&amp;RIGHT(I293,2)</f>
        <v>JN_D02_03_99-1</v>
      </c>
      <c r="J298" s="89" t="s">
        <v>82</v>
      </c>
      <c r="K298" s="30" t="s">
        <v>16</v>
      </c>
      <c r="L298" s="14" t="s">
        <v>18</v>
      </c>
      <c r="M298" s="16" t="s">
        <v>18</v>
      </c>
      <c r="N298" s="15" t="s">
        <v>3</v>
      </c>
      <c r="O298" s="15" t="s">
        <v>3</v>
      </c>
      <c r="P298" s="92" t="str">
        <f>I295</f>
        <v>JN_D02_03_01_05</v>
      </c>
      <c r="Q298" s="13" t="s">
        <v>25</v>
      </c>
      <c r="R298" s="13" t="s">
        <v>25</v>
      </c>
      <c r="S298" s="13" t="s">
        <v>25</v>
      </c>
      <c r="T298" s="13" t="s">
        <v>25</v>
      </c>
      <c r="U298" s="25"/>
    </row>
    <row r="299" spans="2:21" s="19" customFormat="1" x14ac:dyDescent="0.15">
      <c r="B299" s="20">
        <f>SUBTOTAL(3,$P$4:P299)</f>
        <v>296</v>
      </c>
      <c r="C299" s="26"/>
      <c r="D299" s="27"/>
      <c r="E299" s="26"/>
      <c r="F299" s="27"/>
      <c r="G299" s="26"/>
      <c r="H299" s="27"/>
      <c r="I299" s="26"/>
      <c r="J299" s="26"/>
      <c r="K299" s="29"/>
      <c r="L299" s="14" t="s">
        <v>18</v>
      </c>
      <c r="M299" s="16" t="s">
        <v>18</v>
      </c>
      <c r="N299" s="91" t="str">
        <f>"JB_D02_03_00_02"&amp;RIGHT(N294,2)</f>
        <v>JB_D02_03_00_02-1</v>
      </c>
      <c r="O299" s="91" t="s">
        <v>716</v>
      </c>
      <c r="P299" s="92" t="s">
        <v>3</v>
      </c>
      <c r="Q299" s="93" t="s">
        <v>712</v>
      </c>
      <c r="R299" s="94" t="s">
        <v>186</v>
      </c>
      <c r="S299" s="95" t="s">
        <v>714</v>
      </c>
      <c r="T299" s="96" t="s">
        <v>27</v>
      </c>
      <c r="U299" s="25"/>
    </row>
    <row r="300" spans="2:21" s="19" customFormat="1" x14ac:dyDescent="0.15">
      <c r="B300" s="20">
        <f>SUBTOTAL(3,$P$4:P300)</f>
        <v>297</v>
      </c>
      <c r="C300" s="26"/>
      <c r="D300" s="27"/>
      <c r="E300" s="26"/>
      <c r="F300" s="27"/>
      <c r="G300" s="89" t="s">
        <v>680</v>
      </c>
      <c r="H300" s="90" t="s">
        <v>681</v>
      </c>
      <c r="I300" s="87"/>
      <c r="J300" s="87"/>
      <c r="K300" s="88"/>
      <c r="L300" s="14" t="s">
        <v>20</v>
      </c>
      <c r="M300" s="16" t="s">
        <v>54</v>
      </c>
      <c r="N300" s="4" t="s">
        <v>3</v>
      </c>
      <c r="O300" s="4" t="s">
        <v>3</v>
      </c>
      <c r="P300" s="13" t="s">
        <v>3</v>
      </c>
      <c r="Q300" s="13" t="s">
        <v>25</v>
      </c>
      <c r="R300" s="13" t="s">
        <v>25</v>
      </c>
      <c r="S300" s="13" t="s">
        <v>25</v>
      </c>
      <c r="T300" s="13" t="s">
        <v>25</v>
      </c>
      <c r="U300" s="25"/>
    </row>
    <row r="301" spans="2:21" s="19" customFormat="1" x14ac:dyDescent="0.15">
      <c r="B301" s="20">
        <f>SUBTOTAL(3,$P$4:P301)</f>
        <v>298</v>
      </c>
      <c r="C301" s="26"/>
      <c r="D301" s="27"/>
      <c r="E301" s="26"/>
      <c r="F301" s="27"/>
      <c r="G301" s="26"/>
      <c r="H301" s="27"/>
      <c r="I301" s="89" t="str">
        <f>"JN_D02_03_00"&amp;RIGHT(G300,2)</f>
        <v>JN_D02_03_00-2</v>
      </c>
      <c r="J301" s="89" t="s">
        <v>81</v>
      </c>
      <c r="K301" s="30" t="s">
        <v>16</v>
      </c>
      <c r="L301" s="14" t="s">
        <v>18</v>
      </c>
      <c r="M301" s="16" t="s">
        <v>18</v>
      </c>
      <c r="N301" s="4" t="s">
        <v>3</v>
      </c>
      <c r="O301" s="4" t="s">
        <v>3</v>
      </c>
      <c r="P301" s="13" t="s">
        <v>3</v>
      </c>
      <c r="Q301" s="13" t="s">
        <v>25</v>
      </c>
      <c r="R301" s="13" t="s">
        <v>25</v>
      </c>
      <c r="S301" s="13" t="s">
        <v>25</v>
      </c>
      <c r="T301" s="13" t="s">
        <v>25</v>
      </c>
      <c r="U301" s="25"/>
    </row>
    <row r="302" spans="2:21" s="19" customFormat="1" x14ac:dyDescent="0.15">
      <c r="B302" s="20">
        <f>SUBTOTAL(3,$P$4:P302)</f>
        <v>299</v>
      </c>
      <c r="C302" s="26"/>
      <c r="D302" s="27"/>
      <c r="E302" s="26"/>
      <c r="F302" s="27"/>
      <c r="G302" s="26"/>
      <c r="H302" s="27"/>
      <c r="I302" s="27"/>
      <c r="J302" s="26"/>
      <c r="K302" s="31"/>
      <c r="L302" s="14" t="s">
        <v>18</v>
      </c>
      <c r="M302" s="16" t="s">
        <v>18</v>
      </c>
      <c r="N302" s="91" t="str">
        <f>"JB_D02_03_00_01"&amp;RIGHT(I301,2)</f>
        <v>JB_D02_03_00_01-2</v>
      </c>
      <c r="O302" s="91" t="s">
        <v>715</v>
      </c>
      <c r="P302" s="92" t="s">
        <v>3</v>
      </c>
      <c r="Q302" s="93" t="s">
        <v>712</v>
      </c>
      <c r="R302" s="94" t="s">
        <v>182</v>
      </c>
      <c r="S302" s="95" t="s">
        <v>713</v>
      </c>
      <c r="T302" s="96" t="s">
        <v>27</v>
      </c>
      <c r="U302" s="25"/>
    </row>
    <row r="303" spans="2:21" s="19" customFormat="1" x14ac:dyDescent="0.15">
      <c r="B303" s="20">
        <f>SUBTOTAL(3,$P$4:P303)</f>
        <v>300</v>
      </c>
      <c r="C303" s="26"/>
      <c r="D303" s="27"/>
      <c r="E303" s="26"/>
      <c r="F303" s="27"/>
      <c r="G303" s="26"/>
      <c r="H303" s="27"/>
      <c r="I303" s="89" t="s">
        <v>693</v>
      </c>
      <c r="J303" s="89" t="s">
        <v>682</v>
      </c>
      <c r="K303" s="30" t="s">
        <v>16</v>
      </c>
      <c r="L303" s="14" t="s">
        <v>18</v>
      </c>
      <c r="M303" s="16" t="s">
        <v>18</v>
      </c>
      <c r="N303" s="91" t="s">
        <v>3</v>
      </c>
      <c r="O303" s="91" t="s">
        <v>3</v>
      </c>
      <c r="P303" s="92" t="str">
        <f>I301</f>
        <v>JN_D02_03_00-2</v>
      </c>
      <c r="Q303" s="93" t="s">
        <v>25</v>
      </c>
      <c r="R303" s="94" t="s">
        <v>25</v>
      </c>
      <c r="S303" s="95" t="s">
        <v>25</v>
      </c>
      <c r="T303" s="96" t="s">
        <v>3</v>
      </c>
      <c r="U303" s="104" t="s">
        <v>672</v>
      </c>
    </row>
    <row r="304" spans="2:21" s="19" customFormat="1" ht="24" x14ac:dyDescent="0.15">
      <c r="B304" s="20">
        <f>SUBTOTAL(3,$P$4:P304)</f>
        <v>301</v>
      </c>
      <c r="C304" s="26"/>
      <c r="D304" s="27"/>
      <c r="E304" s="26"/>
      <c r="F304" s="27"/>
      <c r="G304" s="26"/>
      <c r="H304" s="27"/>
      <c r="I304" s="27"/>
      <c r="J304" s="26"/>
      <c r="K304" s="31"/>
      <c r="L304" s="14" t="s">
        <v>18</v>
      </c>
      <c r="M304" s="16" t="s">
        <v>18</v>
      </c>
      <c r="N304" s="91" t="s">
        <v>689</v>
      </c>
      <c r="O304" s="91" t="s">
        <v>668</v>
      </c>
      <c r="P304" s="92" t="str">
        <f>N303</f>
        <v>-</v>
      </c>
      <c r="Q304" s="93" t="s">
        <v>712</v>
      </c>
      <c r="R304" s="94" t="s">
        <v>315</v>
      </c>
      <c r="S304" s="95" t="str">
        <f>"-j "&amp;N304&amp;" -u System -M deploy_zip"</f>
        <v>-j JB_D02_03_09_03 -u System -M deploy_zip</v>
      </c>
      <c r="T304" s="96" t="s">
        <v>27</v>
      </c>
      <c r="U304" s="105" t="s">
        <v>337</v>
      </c>
    </row>
    <row r="305" spans="2:21" s="19" customFormat="1" ht="24" x14ac:dyDescent="0.15">
      <c r="B305" s="20">
        <f>SUBTOTAL(3,$P$4:P305)</f>
        <v>302</v>
      </c>
      <c r="C305" s="26"/>
      <c r="D305" s="27"/>
      <c r="E305" s="26"/>
      <c r="F305" s="27"/>
      <c r="G305" s="26"/>
      <c r="H305" s="27"/>
      <c r="I305" s="27"/>
      <c r="J305" s="26"/>
      <c r="K305" s="31"/>
      <c r="L305" s="14" t="s">
        <v>18</v>
      </c>
      <c r="M305" s="16" t="s">
        <v>18</v>
      </c>
      <c r="N305" s="91" t="s">
        <v>690</v>
      </c>
      <c r="O305" s="91" t="s">
        <v>317</v>
      </c>
      <c r="P305" s="92" t="str">
        <f>N304</f>
        <v>JB_D02_03_09_03</v>
      </c>
      <c r="Q305" s="93" t="s">
        <v>712</v>
      </c>
      <c r="R305" s="94" t="s">
        <v>315</v>
      </c>
      <c r="S305" s="95" t="str">
        <f>"-j "&amp;N305&amp;" -u System -M file_list -m mmlLb,mmlPs,mmlInj,mmlSg,mmlRp,mmlLsmmlRe"</f>
        <v>-j JB_D02_03_09_11 -u System -M file_list -m mmlLb,mmlPs,mmlInj,mmlSg,mmlRp,mmlLsmmlRe</v>
      </c>
      <c r="T305" s="96" t="s">
        <v>27</v>
      </c>
      <c r="U305" s="105" t="s">
        <v>337</v>
      </c>
    </row>
    <row r="306" spans="2:21" s="19" customFormat="1" x14ac:dyDescent="0.15">
      <c r="B306" s="20">
        <f>SUBTOTAL(3,$P$4:P306)</f>
        <v>303</v>
      </c>
      <c r="C306" s="26"/>
      <c r="D306" s="27"/>
      <c r="E306" s="26"/>
      <c r="F306" s="27"/>
      <c r="G306" s="26"/>
      <c r="H306" s="27"/>
      <c r="I306" s="89" t="str">
        <f>"JN_D02_03_99"&amp;RIGHT(I301,2)</f>
        <v>JN_D02_03_99-2</v>
      </c>
      <c r="J306" s="89" t="s">
        <v>82</v>
      </c>
      <c r="K306" s="30" t="s">
        <v>16</v>
      </c>
      <c r="L306" s="14" t="s">
        <v>18</v>
      </c>
      <c r="M306" s="16" t="s">
        <v>18</v>
      </c>
      <c r="N306" s="15" t="s">
        <v>3</v>
      </c>
      <c r="O306" s="15" t="s">
        <v>3</v>
      </c>
      <c r="P306" s="92" t="str">
        <f>I303</f>
        <v>JN_D02_03_09-1</v>
      </c>
      <c r="Q306" s="13" t="s">
        <v>25</v>
      </c>
      <c r="R306" s="13" t="s">
        <v>25</v>
      </c>
      <c r="S306" s="13" t="s">
        <v>25</v>
      </c>
      <c r="T306" s="13" t="s">
        <v>25</v>
      </c>
      <c r="U306" s="25"/>
    </row>
    <row r="307" spans="2:21" s="19" customFormat="1" x14ac:dyDescent="0.15">
      <c r="B307" s="20">
        <f>SUBTOTAL(3,$P$4:P307)</f>
        <v>304</v>
      </c>
      <c r="C307" s="26"/>
      <c r="D307" s="27"/>
      <c r="E307" s="26"/>
      <c r="F307" s="27"/>
      <c r="G307" s="26"/>
      <c r="H307" s="27"/>
      <c r="I307" s="26"/>
      <c r="J307" s="26"/>
      <c r="K307" s="29"/>
      <c r="L307" s="14" t="s">
        <v>18</v>
      </c>
      <c r="M307" s="16" t="s">
        <v>18</v>
      </c>
      <c r="N307" s="91" t="str">
        <f>"JB_D02_03_00_02"&amp;RIGHT(N302,2)</f>
        <v>JB_D02_03_00_02-2</v>
      </c>
      <c r="O307" s="91" t="s">
        <v>716</v>
      </c>
      <c r="P307" s="92" t="s">
        <v>3</v>
      </c>
      <c r="Q307" s="93" t="s">
        <v>712</v>
      </c>
      <c r="R307" s="94" t="s">
        <v>186</v>
      </c>
      <c r="S307" s="95" t="s">
        <v>714</v>
      </c>
      <c r="T307" s="96" t="s">
        <v>27</v>
      </c>
      <c r="U307" s="25"/>
    </row>
    <row r="308" spans="2:21" s="19" customFormat="1" x14ac:dyDescent="0.15">
      <c r="B308" s="20">
        <f>SUBTOTAL(3,$P$4:P308)</f>
        <v>305</v>
      </c>
      <c r="C308" s="26"/>
      <c r="D308" s="27"/>
      <c r="E308" s="26"/>
      <c r="F308" s="27"/>
      <c r="G308" s="89" t="s">
        <v>683</v>
      </c>
      <c r="H308" s="90" t="s">
        <v>676</v>
      </c>
      <c r="I308" s="87"/>
      <c r="J308" s="87"/>
      <c r="K308" s="88"/>
      <c r="L308" s="14" t="s">
        <v>20</v>
      </c>
      <c r="M308" s="16" t="s">
        <v>54</v>
      </c>
      <c r="N308" s="4" t="s">
        <v>3</v>
      </c>
      <c r="O308" s="4" t="s">
        <v>3</v>
      </c>
      <c r="P308" s="13" t="s">
        <v>3</v>
      </c>
      <c r="Q308" s="13" t="s">
        <v>25</v>
      </c>
      <c r="R308" s="13" t="s">
        <v>25</v>
      </c>
      <c r="S308" s="13" t="s">
        <v>25</v>
      </c>
      <c r="T308" s="13" t="s">
        <v>25</v>
      </c>
      <c r="U308" s="25"/>
    </row>
    <row r="309" spans="2:21" s="19" customFormat="1" x14ac:dyDescent="0.15">
      <c r="B309" s="20">
        <f>SUBTOTAL(3,$P$4:P309)</f>
        <v>306</v>
      </c>
      <c r="C309" s="26"/>
      <c r="D309" s="27"/>
      <c r="E309" s="26"/>
      <c r="F309" s="27"/>
      <c r="G309" s="26"/>
      <c r="H309" s="27"/>
      <c r="I309" s="89" t="str">
        <f>"JN_D02_03_00"&amp;RIGHT(G308,2)</f>
        <v>JN_D02_03_00-3</v>
      </c>
      <c r="J309" s="89" t="s">
        <v>81</v>
      </c>
      <c r="K309" s="30" t="s">
        <v>16</v>
      </c>
      <c r="L309" s="14" t="s">
        <v>18</v>
      </c>
      <c r="M309" s="16" t="s">
        <v>18</v>
      </c>
      <c r="N309" s="4" t="s">
        <v>3</v>
      </c>
      <c r="O309" s="4" t="s">
        <v>3</v>
      </c>
      <c r="P309" s="13" t="s">
        <v>3</v>
      </c>
      <c r="Q309" s="13" t="s">
        <v>25</v>
      </c>
      <c r="R309" s="13" t="s">
        <v>25</v>
      </c>
      <c r="S309" s="13" t="s">
        <v>25</v>
      </c>
      <c r="T309" s="13" t="s">
        <v>25</v>
      </c>
      <c r="U309" s="25"/>
    </row>
    <row r="310" spans="2:21" s="19" customFormat="1" x14ac:dyDescent="0.15">
      <c r="B310" s="20">
        <f>SUBTOTAL(3,$P$4:P310)</f>
        <v>307</v>
      </c>
      <c r="C310" s="26"/>
      <c r="D310" s="27"/>
      <c r="E310" s="26"/>
      <c r="F310" s="27"/>
      <c r="G310" s="26"/>
      <c r="H310" s="27"/>
      <c r="I310" s="27"/>
      <c r="J310" s="26"/>
      <c r="K310" s="31"/>
      <c r="L310" s="14" t="s">
        <v>18</v>
      </c>
      <c r="M310" s="16" t="s">
        <v>18</v>
      </c>
      <c r="N310" s="91" t="str">
        <f>"JB_D02_03_00_01"&amp;RIGHT(I309,2)</f>
        <v>JB_D02_03_00_01-3</v>
      </c>
      <c r="O310" s="91" t="s">
        <v>715</v>
      </c>
      <c r="P310" s="92" t="str">
        <f>N309</f>
        <v>-</v>
      </c>
      <c r="Q310" s="93" t="s">
        <v>712</v>
      </c>
      <c r="R310" s="94" t="s">
        <v>182</v>
      </c>
      <c r="S310" s="95" t="s">
        <v>713</v>
      </c>
      <c r="T310" s="96" t="s">
        <v>27</v>
      </c>
      <c r="U310" s="25"/>
    </row>
    <row r="311" spans="2:21" s="19" customFormat="1" x14ac:dyDescent="0.15">
      <c r="B311" s="20">
        <f>SUBTOTAL(3,$P$4:P311)</f>
        <v>308</v>
      </c>
      <c r="C311" s="26"/>
      <c r="D311" s="27"/>
      <c r="E311" s="26"/>
      <c r="F311" s="27"/>
      <c r="G311" s="26"/>
      <c r="H311" s="27"/>
      <c r="I311" s="89" t="s">
        <v>717</v>
      </c>
      <c r="J311" s="89" t="s">
        <v>727</v>
      </c>
      <c r="K311" s="30" t="s">
        <v>16</v>
      </c>
      <c r="L311" s="14" t="s">
        <v>18</v>
      </c>
      <c r="M311" s="16" t="s">
        <v>18</v>
      </c>
      <c r="N311" s="4" t="s">
        <v>3</v>
      </c>
      <c r="O311" s="4" t="s">
        <v>3</v>
      </c>
      <c r="P311" s="92" t="str">
        <f>I309</f>
        <v>JN_D02_03_00-3</v>
      </c>
      <c r="Q311" s="14" t="s">
        <v>25</v>
      </c>
      <c r="R311" s="33" t="s">
        <v>25</v>
      </c>
      <c r="S311" s="54" t="s">
        <v>25</v>
      </c>
      <c r="T311" s="28" t="s">
        <v>3</v>
      </c>
      <c r="U311" s="25"/>
    </row>
    <row r="312" spans="2:21" s="19" customFormat="1" x14ac:dyDescent="0.15">
      <c r="B312" s="20">
        <f>SUBTOTAL(3,$P$4:P312)</f>
        <v>309</v>
      </c>
      <c r="C312" s="26"/>
      <c r="D312" s="27"/>
      <c r="E312" s="26"/>
      <c r="F312" s="27"/>
      <c r="G312" s="26"/>
      <c r="H312" s="27"/>
      <c r="I312" s="26"/>
      <c r="J312" s="83"/>
      <c r="K312" s="29"/>
      <c r="L312" s="14" t="s">
        <v>18</v>
      </c>
      <c r="M312" s="16" t="s">
        <v>18</v>
      </c>
      <c r="N312" s="91" t="s">
        <v>719</v>
      </c>
      <c r="O312" s="89" t="s">
        <v>731</v>
      </c>
      <c r="P312" s="92" t="str">
        <f>N311</f>
        <v>-</v>
      </c>
      <c r="Q312" s="93" t="s">
        <v>712</v>
      </c>
      <c r="R312" s="94" t="s">
        <v>705</v>
      </c>
      <c r="S312" s="95" t="str">
        <f>"-j "&amp;N312</f>
        <v>-j JB_D02_03_01_06_01</v>
      </c>
      <c r="T312" s="96" t="s">
        <v>27</v>
      </c>
      <c r="U312" s="25"/>
    </row>
    <row r="313" spans="2:21" s="19" customFormat="1" x14ac:dyDescent="0.15">
      <c r="B313" s="20">
        <f>SUBTOTAL(3,$P$4:P313)</f>
        <v>310</v>
      </c>
      <c r="C313" s="26"/>
      <c r="D313" s="27"/>
      <c r="E313" s="26"/>
      <c r="F313" s="27"/>
      <c r="G313" s="83"/>
      <c r="H313" s="85"/>
      <c r="I313" s="89" t="s">
        <v>722</v>
      </c>
      <c r="J313" s="89" t="s">
        <v>678</v>
      </c>
      <c r="K313" s="30" t="s">
        <v>16</v>
      </c>
      <c r="L313" s="14" t="s">
        <v>18</v>
      </c>
      <c r="M313" s="16" t="s">
        <v>18</v>
      </c>
      <c r="N313" s="4" t="s">
        <v>3</v>
      </c>
      <c r="O313" s="4" t="s">
        <v>3</v>
      </c>
      <c r="P313" s="92" t="str">
        <f>I311</f>
        <v>JN_D02_03_01_06</v>
      </c>
      <c r="Q313" s="13" t="s">
        <v>25</v>
      </c>
      <c r="R313" s="13" t="s">
        <v>25</v>
      </c>
      <c r="S313" s="13" t="s">
        <v>25</v>
      </c>
      <c r="T313" s="13" t="s">
        <v>25</v>
      </c>
      <c r="U313" s="25"/>
    </row>
    <row r="314" spans="2:21" s="19" customFormat="1" x14ac:dyDescent="0.15">
      <c r="B314" s="20">
        <f>SUBTOTAL(3,$P$4:P314)</f>
        <v>311</v>
      </c>
      <c r="C314" s="26"/>
      <c r="D314" s="27"/>
      <c r="E314" s="26"/>
      <c r="F314" s="27"/>
      <c r="G314" s="26"/>
      <c r="H314" s="27"/>
      <c r="I314" s="27"/>
      <c r="J314" s="26"/>
      <c r="K314" s="31"/>
      <c r="L314" s="14" t="s">
        <v>18</v>
      </c>
      <c r="M314" s="16" t="s">
        <v>18</v>
      </c>
      <c r="N314" s="91" t="s">
        <v>702</v>
      </c>
      <c r="O314" s="91" t="s">
        <v>402</v>
      </c>
      <c r="P314" s="92" t="str">
        <f>N313</f>
        <v>-</v>
      </c>
      <c r="Q314" s="93" t="s">
        <v>712</v>
      </c>
      <c r="R314" s="94" t="s">
        <v>705</v>
      </c>
      <c r="S314" s="95" t="str">
        <f>"-j "&amp;N314</f>
        <v>-j JB_D02_03_03_91_01</v>
      </c>
      <c r="T314" s="96" t="s">
        <v>27</v>
      </c>
      <c r="U314" s="25"/>
    </row>
    <row r="315" spans="2:21" s="19" customFormat="1" ht="24" x14ac:dyDescent="0.15">
      <c r="B315" s="20">
        <f>SUBTOTAL(3,$P$4:P315)</f>
        <v>312</v>
      </c>
      <c r="C315" s="26"/>
      <c r="D315" s="27"/>
      <c r="E315" s="26"/>
      <c r="F315" s="27"/>
      <c r="G315" s="26"/>
      <c r="H315" s="27"/>
      <c r="I315" s="27"/>
      <c r="J315" s="26"/>
      <c r="K315" s="31"/>
      <c r="L315" s="14" t="s">
        <v>18</v>
      </c>
      <c r="M315" s="16" t="s">
        <v>18</v>
      </c>
      <c r="N315" s="91" t="s">
        <v>703</v>
      </c>
      <c r="O315" s="91" t="s">
        <v>677</v>
      </c>
      <c r="P315" s="92" t="str">
        <f>N314</f>
        <v>JB_D02_03_03_91_01</v>
      </c>
      <c r="Q315" s="93" t="s">
        <v>712</v>
      </c>
      <c r="R315" s="94" t="s">
        <v>705</v>
      </c>
      <c r="S315" s="95" t="str">
        <f>"-j "&amp;N315</f>
        <v>-j JB_D02_03_03_91_50</v>
      </c>
      <c r="T315" s="96" t="s">
        <v>27</v>
      </c>
      <c r="U315" s="105" t="s">
        <v>734</v>
      </c>
    </row>
    <row r="316" spans="2:21" s="19" customFormat="1" x14ac:dyDescent="0.15">
      <c r="B316" s="20">
        <f>SUBTOTAL(3,$P$4:P316)</f>
        <v>313</v>
      </c>
      <c r="C316" s="26"/>
      <c r="D316" s="27"/>
      <c r="E316" s="26"/>
      <c r="F316" s="27"/>
      <c r="G316" s="26"/>
      <c r="H316" s="27"/>
      <c r="I316" s="89" t="s">
        <v>704</v>
      </c>
      <c r="J316" s="89" t="s">
        <v>674</v>
      </c>
      <c r="K316" s="30" t="s">
        <v>16</v>
      </c>
      <c r="L316" s="14" t="s">
        <v>18</v>
      </c>
      <c r="M316" s="16" t="s">
        <v>18</v>
      </c>
      <c r="N316" s="91" t="s">
        <v>3</v>
      </c>
      <c r="O316" s="91" t="s">
        <v>3</v>
      </c>
      <c r="P316" s="92" t="str">
        <f>I313</f>
        <v>JN_D02_03_03_91-3</v>
      </c>
      <c r="Q316" s="93" t="s">
        <v>25</v>
      </c>
      <c r="R316" s="94" t="s">
        <v>25</v>
      </c>
      <c r="S316" s="95" t="s">
        <v>25</v>
      </c>
      <c r="T316" s="96" t="s">
        <v>3</v>
      </c>
      <c r="U316" s="104" t="s">
        <v>672</v>
      </c>
    </row>
    <row r="317" spans="2:21" s="19" customFormat="1" x14ac:dyDescent="0.15">
      <c r="B317" s="20">
        <f>SUBTOTAL(3,$P$4:P317)</f>
        <v>314</v>
      </c>
      <c r="C317" s="26"/>
      <c r="D317" s="27"/>
      <c r="E317" s="26"/>
      <c r="F317" s="27"/>
      <c r="G317" s="26"/>
      <c r="H317" s="27"/>
      <c r="I317" s="27"/>
      <c r="J317" s="26"/>
      <c r="K317" s="31"/>
      <c r="L317" s="14" t="s">
        <v>18</v>
      </c>
      <c r="M317" s="16" t="s">
        <v>18</v>
      </c>
      <c r="N317" s="91" t="s">
        <v>691</v>
      </c>
      <c r="O317" s="91" t="s">
        <v>726</v>
      </c>
      <c r="P317" s="92" t="str">
        <f>N316</f>
        <v>-</v>
      </c>
      <c r="Q317" s="93" t="s">
        <v>712</v>
      </c>
      <c r="R317" s="94" t="s">
        <v>315</v>
      </c>
      <c r="S317" s="95" t="str">
        <f>"-j "&amp;N317&amp;" -u System -M ref_patient"</f>
        <v>-j JB_D02_03_09_21 -u System -M ref_patient</v>
      </c>
      <c r="T317" s="96" t="s">
        <v>27</v>
      </c>
      <c r="U317" s="105"/>
    </row>
    <row r="318" spans="2:21" s="19" customFormat="1" ht="24" x14ac:dyDescent="0.15">
      <c r="B318" s="20">
        <f>SUBTOTAL(3,$P$4:P318)</f>
        <v>315</v>
      </c>
      <c r="C318" s="26"/>
      <c r="D318" s="27"/>
      <c r="E318" s="26"/>
      <c r="F318" s="27"/>
      <c r="G318" s="26"/>
      <c r="H318" s="27"/>
      <c r="I318" s="27"/>
      <c r="J318" s="26"/>
      <c r="K318" s="31"/>
      <c r="L318" s="14" t="s">
        <v>18</v>
      </c>
      <c r="M318" s="16" t="s">
        <v>18</v>
      </c>
      <c r="N318" s="91" t="s">
        <v>692</v>
      </c>
      <c r="O318" s="91" t="s">
        <v>319</v>
      </c>
      <c r="P318" s="92" t="str">
        <f>N317</f>
        <v>JB_D02_03_09_21</v>
      </c>
      <c r="Q318" s="93" t="s">
        <v>712</v>
      </c>
      <c r="R318" s="94" t="s">
        <v>315</v>
      </c>
      <c r="S318" s="95" t="str">
        <f>"-j "&amp;N318&amp;" -u System -M mml_read -m mmlLb,mmlPs,mmlInj,mmlSg,mmlRp,mmlLsmmlRe"</f>
        <v>-j JB_D02_03_09_31 -u System -M mml_read -m mmlLb,mmlPs,mmlInj,mmlSg,mmlRp,mmlLsmmlRe</v>
      </c>
      <c r="T318" s="96" t="s">
        <v>27</v>
      </c>
      <c r="U318" s="105" t="s">
        <v>337</v>
      </c>
    </row>
    <row r="319" spans="2:21" s="19" customFormat="1" ht="24" x14ac:dyDescent="0.15">
      <c r="B319" s="20">
        <f>SUBTOTAL(3,$P$4:P319)</f>
        <v>316</v>
      </c>
      <c r="C319" s="26"/>
      <c r="D319" s="27"/>
      <c r="E319" s="26"/>
      <c r="F319" s="27"/>
      <c r="G319" s="26"/>
      <c r="H319" s="27"/>
      <c r="I319" s="27"/>
      <c r="J319" s="26"/>
      <c r="K319" s="31"/>
      <c r="L319" s="14" t="s">
        <v>18</v>
      </c>
      <c r="M319" s="16" t="s">
        <v>18</v>
      </c>
      <c r="N319" s="91" t="s">
        <v>708</v>
      </c>
      <c r="O319" s="91" t="s">
        <v>675</v>
      </c>
      <c r="P319" s="92" t="str">
        <f>N318</f>
        <v>JB_D02_03_09_31</v>
      </c>
      <c r="Q319" s="93" t="s">
        <v>712</v>
      </c>
      <c r="R319" s="94" t="s">
        <v>705</v>
      </c>
      <c r="S319" s="95" t="str">
        <f>"-j "&amp;N319</f>
        <v>-j JB_D02_03_09_35</v>
      </c>
      <c r="T319" s="96" t="s">
        <v>27</v>
      </c>
      <c r="U319" s="105" t="s">
        <v>732</v>
      </c>
    </row>
    <row r="320" spans="2:21" s="19" customFormat="1" x14ac:dyDescent="0.15">
      <c r="B320" s="20">
        <f>SUBTOTAL(3,$P$4:P320)</f>
        <v>317</v>
      </c>
      <c r="C320" s="26"/>
      <c r="D320" s="27"/>
      <c r="E320" s="26"/>
      <c r="F320" s="27"/>
      <c r="G320" s="26"/>
      <c r="H320" s="27"/>
      <c r="I320" s="89" t="str">
        <f>"JN_D02_03_99"&amp;RIGHT(I309,2)</f>
        <v>JN_D02_03_99-3</v>
      </c>
      <c r="J320" s="89" t="s">
        <v>82</v>
      </c>
      <c r="K320" s="30" t="s">
        <v>16</v>
      </c>
      <c r="L320" s="14" t="s">
        <v>18</v>
      </c>
      <c r="M320" s="16" t="s">
        <v>18</v>
      </c>
      <c r="N320" s="15" t="s">
        <v>3</v>
      </c>
      <c r="O320" s="15" t="s">
        <v>3</v>
      </c>
      <c r="P320" s="92" t="str">
        <f>I316</f>
        <v>JN_D02_03_09-3</v>
      </c>
      <c r="Q320" s="13" t="s">
        <v>25</v>
      </c>
      <c r="R320" s="13" t="s">
        <v>25</v>
      </c>
      <c r="S320" s="13" t="s">
        <v>25</v>
      </c>
      <c r="T320" s="13" t="s">
        <v>25</v>
      </c>
      <c r="U320" s="25"/>
    </row>
    <row r="321" spans="2:21" s="19" customFormat="1" x14ac:dyDescent="0.15">
      <c r="B321" s="20">
        <f>SUBTOTAL(3,$P$4:P321)</f>
        <v>318</v>
      </c>
      <c r="C321" s="26"/>
      <c r="D321" s="27"/>
      <c r="E321" s="26"/>
      <c r="F321" s="27"/>
      <c r="G321" s="26"/>
      <c r="H321" s="27"/>
      <c r="I321" s="26"/>
      <c r="J321" s="26"/>
      <c r="K321" s="29"/>
      <c r="L321" s="14" t="s">
        <v>18</v>
      </c>
      <c r="M321" s="16" t="s">
        <v>18</v>
      </c>
      <c r="N321" s="91" t="str">
        <f>"JB_D02_03_00_02"&amp;RIGHT(N310,2)</f>
        <v>JB_D02_03_00_02-3</v>
      </c>
      <c r="O321" s="91" t="s">
        <v>716</v>
      </c>
      <c r="P321" s="92" t="s">
        <v>3</v>
      </c>
      <c r="Q321" s="93" t="s">
        <v>712</v>
      </c>
      <c r="R321" s="94" t="s">
        <v>186</v>
      </c>
      <c r="S321" s="95" t="s">
        <v>714</v>
      </c>
      <c r="T321" s="96" t="s">
        <v>27</v>
      </c>
      <c r="U321" s="25"/>
    </row>
    <row r="322" spans="2:21" s="19" customFormat="1" x14ac:dyDescent="0.15">
      <c r="B322" s="20">
        <f>SUBTOTAL(3,$P$4:P322)</f>
        <v>319</v>
      </c>
      <c r="C322" s="26"/>
      <c r="D322" s="27"/>
      <c r="E322" s="26"/>
      <c r="F322" s="27"/>
      <c r="G322" s="89" t="s">
        <v>720</v>
      </c>
      <c r="H322" s="90" t="s">
        <v>684</v>
      </c>
      <c r="I322" s="87"/>
      <c r="J322" s="87"/>
      <c r="K322" s="88"/>
      <c r="L322" s="14" t="s">
        <v>20</v>
      </c>
      <c r="M322" s="16" t="s">
        <v>54</v>
      </c>
      <c r="N322" s="4" t="s">
        <v>3</v>
      </c>
      <c r="O322" s="4" t="s">
        <v>3</v>
      </c>
      <c r="P322" s="13" t="s">
        <v>3</v>
      </c>
      <c r="Q322" s="13" t="s">
        <v>25</v>
      </c>
      <c r="R322" s="13" t="s">
        <v>25</v>
      </c>
      <c r="S322" s="13" t="s">
        <v>25</v>
      </c>
      <c r="T322" s="13" t="s">
        <v>25</v>
      </c>
      <c r="U322" s="25"/>
    </row>
    <row r="323" spans="2:21" s="19" customFormat="1" x14ac:dyDescent="0.15">
      <c r="B323" s="20">
        <f>SUBTOTAL(3,$P$4:P323)</f>
        <v>320</v>
      </c>
      <c r="C323" s="26"/>
      <c r="D323" s="27"/>
      <c r="E323" s="26"/>
      <c r="F323" s="27"/>
      <c r="G323" s="26"/>
      <c r="H323" s="27"/>
      <c r="I323" s="89" t="str">
        <f>"JN_D02_03_00"&amp;RIGHT(G322,2)</f>
        <v>JN_D02_03_00-4</v>
      </c>
      <c r="J323" s="89" t="s">
        <v>81</v>
      </c>
      <c r="K323" s="30" t="s">
        <v>16</v>
      </c>
      <c r="L323" s="14" t="s">
        <v>18</v>
      </c>
      <c r="M323" s="16" t="s">
        <v>18</v>
      </c>
      <c r="N323" s="4" t="s">
        <v>3</v>
      </c>
      <c r="O323" s="4" t="s">
        <v>3</v>
      </c>
      <c r="P323" s="13" t="s">
        <v>3</v>
      </c>
      <c r="Q323" s="13" t="s">
        <v>25</v>
      </c>
      <c r="R323" s="13" t="s">
        <v>25</v>
      </c>
      <c r="S323" s="13" t="s">
        <v>25</v>
      </c>
      <c r="T323" s="13" t="s">
        <v>25</v>
      </c>
      <c r="U323" s="25"/>
    </row>
    <row r="324" spans="2:21" s="19" customFormat="1" x14ac:dyDescent="0.15">
      <c r="B324" s="20">
        <f>SUBTOTAL(3,$P$4:P324)</f>
        <v>321</v>
      </c>
      <c r="C324" s="26"/>
      <c r="D324" s="27"/>
      <c r="E324" s="26"/>
      <c r="F324" s="27"/>
      <c r="G324" s="26"/>
      <c r="H324" s="27"/>
      <c r="I324" s="27"/>
      <c r="J324" s="26"/>
      <c r="K324" s="31"/>
      <c r="L324" s="14" t="s">
        <v>18</v>
      </c>
      <c r="M324" s="16" t="s">
        <v>18</v>
      </c>
      <c r="N324" s="91" t="str">
        <f>"JB_D02_03_00_01"&amp;RIGHT(I323,2)</f>
        <v>JB_D02_03_00_01-4</v>
      </c>
      <c r="O324" s="91" t="s">
        <v>715</v>
      </c>
      <c r="P324" s="92" t="str">
        <f>N323</f>
        <v>-</v>
      </c>
      <c r="Q324" s="93" t="s">
        <v>712</v>
      </c>
      <c r="R324" s="94" t="s">
        <v>182</v>
      </c>
      <c r="S324" s="95" t="s">
        <v>713</v>
      </c>
      <c r="T324" s="96" t="s">
        <v>27</v>
      </c>
      <c r="U324" s="25"/>
    </row>
    <row r="325" spans="2:21" s="19" customFormat="1" x14ac:dyDescent="0.15">
      <c r="B325" s="20">
        <f>SUBTOTAL(3,$P$4:P325)</f>
        <v>322</v>
      </c>
      <c r="C325" s="26"/>
      <c r="D325" s="27"/>
      <c r="E325" s="26"/>
      <c r="F325" s="27"/>
      <c r="G325" s="83"/>
      <c r="H325" s="85"/>
      <c r="I325" s="89" t="s">
        <v>723</v>
      </c>
      <c r="J325" s="89" t="s">
        <v>694</v>
      </c>
      <c r="K325" s="30" t="s">
        <v>16</v>
      </c>
      <c r="L325" s="14" t="s">
        <v>18</v>
      </c>
      <c r="M325" s="16" t="s">
        <v>18</v>
      </c>
      <c r="N325" s="4" t="s">
        <v>3</v>
      </c>
      <c r="O325" s="4" t="s">
        <v>3</v>
      </c>
      <c r="P325" s="92" t="str">
        <f>I323</f>
        <v>JN_D02_03_00-4</v>
      </c>
      <c r="Q325" s="13" t="s">
        <v>25</v>
      </c>
      <c r="R325" s="13" t="s">
        <v>25</v>
      </c>
      <c r="S325" s="13" t="s">
        <v>25</v>
      </c>
      <c r="T325" s="13" t="s">
        <v>25</v>
      </c>
      <c r="U325" s="25"/>
    </row>
    <row r="326" spans="2:21" s="19" customFormat="1" ht="48" x14ac:dyDescent="0.15">
      <c r="B326" s="20">
        <f>SUBTOTAL(3,$P$4:P326)</f>
        <v>323</v>
      </c>
      <c r="C326" s="26"/>
      <c r="D326" s="27"/>
      <c r="E326" s="26"/>
      <c r="F326" s="27"/>
      <c r="G326" s="26"/>
      <c r="H326" s="27"/>
      <c r="I326" s="27"/>
      <c r="J326" s="26"/>
      <c r="K326" s="31"/>
      <c r="L326" s="14" t="s">
        <v>18</v>
      </c>
      <c r="M326" s="16" t="s">
        <v>18</v>
      </c>
      <c r="N326" s="91" t="s">
        <v>724</v>
      </c>
      <c r="O326" s="91" t="s">
        <v>695</v>
      </c>
      <c r="P326" s="92" t="str">
        <f>N325</f>
        <v>-</v>
      </c>
      <c r="Q326" s="93" t="s">
        <v>712</v>
      </c>
      <c r="R326" s="94" t="s">
        <v>705</v>
      </c>
      <c r="S326" s="95" t="str">
        <f>"-j "&amp;N326</f>
        <v>-j JB_D02_03_03_91_51</v>
      </c>
      <c r="T326" s="96" t="s">
        <v>27</v>
      </c>
      <c r="U326" s="105" t="s">
        <v>737</v>
      </c>
    </row>
    <row r="327" spans="2:21" s="19" customFormat="1" ht="24" x14ac:dyDescent="0.15">
      <c r="B327" s="20">
        <f>SUBTOTAL(3,$P$4:P327)</f>
        <v>324</v>
      </c>
      <c r="C327" s="26"/>
      <c r="D327" s="27"/>
      <c r="E327" s="26"/>
      <c r="F327" s="27"/>
      <c r="G327" s="26"/>
      <c r="H327" s="27"/>
      <c r="I327" s="27"/>
      <c r="J327" s="26"/>
      <c r="K327" s="31"/>
      <c r="L327" s="14" t="s">
        <v>18</v>
      </c>
      <c r="M327" s="16" t="s">
        <v>18</v>
      </c>
      <c r="N327" s="91" t="s">
        <v>725</v>
      </c>
      <c r="O327" s="91" t="s">
        <v>696</v>
      </c>
      <c r="P327" s="92" t="str">
        <f>N326</f>
        <v>JB_D02_03_03_91_51</v>
      </c>
      <c r="Q327" s="93" t="s">
        <v>712</v>
      </c>
      <c r="R327" s="94" t="s">
        <v>705</v>
      </c>
      <c r="S327" s="95" t="str">
        <f>"-j "&amp;N327</f>
        <v>-j JB_D02_03_03_91_99</v>
      </c>
      <c r="T327" s="96" t="s">
        <v>27</v>
      </c>
      <c r="U327" s="105" t="s">
        <v>733</v>
      </c>
    </row>
    <row r="328" spans="2:21" s="19" customFormat="1" x14ac:dyDescent="0.15">
      <c r="B328" s="20">
        <f>SUBTOTAL(3,$P$4:P328)</f>
        <v>325</v>
      </c>
      <c r="C328" s="26"/>
      <c r="D328" s="27"/>
      <c r="E328" s="26"/>
      <c r="F328" s="27"/>
      <c r="G328" s="26"/>
      <c r="H328" s="27"/>
      <c r="I328" s="89" t="s">
        <v>721</v>
      </c>
      <c r="J328" s="89" t="s">
        <v>697</v>
      </c>
      <c r="K328" s="30" t="s">
        <v>16</v>
      </c>
      <c r="L328" s="14" t="s">
        <v>18</v>
      </c>
      <c r="M328" s="16" t="s">
        <v>18</v>
      </c>
      <c r="N328" s="91" t="s">
        <v>3</v>
      </c>
      <c r="O328" s="91" t="s">
        <v>3</v>
      </c>
      <c r="P328" s="92" t="str">
        <f>I325</f>
        <v>JN_D02_03_03_91-4</v>
      </c>
      <c r="Q328" s="93" t="s">
        <v>25</v>
      </c>
      <c r="R328" s="94" t="s">
        <v>25</v>
      </c>
      <c r="S328" s="95" t="s">
        <v>25</v>
      </c>
      <c r="T328" s="96" t="s">
        <v>3</v>
      </c>
      <c r="U328" s="104" t="s">
        <v>672</v>
      </c>
    </row>
    <row r="329" spans="2:21" s="19" customFormat="1" x14ac:dyDescent="0.15">
      <c r="B329" s="20">
        <f>SUBTOTAL(3,$P$4:P329)</f>
        <v>326</v>
      </c>
      <c r="C329" s="26"/>
      <c r="D329" s="27"/>
      <c r="E329" s="26"/>
      <c r="F329" s="27"/>
      <c r="G329" s="26"/>
      <c r="H329" s="27"/>
      <c r="I329" s="27"/>
      <c r="J329" s="26"/>
      <c r="K329" s="31"/>
      <c r="L329" s="14" t="s">
        <v>18</v>
      </c>
      <c r="M329" s="16" t="s">
        <v>18</v>
      </c>
      <c r="N329" s="91" t="s">
        <v>709</v>
      </c>
      <c r="O329" s="91" t="s">
        <v>706</v>
      </c>
      <c r="P329" s="92" t="str">
        <f>N328</f>
        <v>-</v>
      </c>
      <c r="Q329" s="93" t="s">
        <v>712</v>
      </c>
      <c r="R329" s="94" t="s">
        <v>315</v>
      </c>
      <c r="S329" s="95" t="str">
        <f>"-j "&amp;N329&amp;" -u System -M mml_del_forward"</f>
        <v>-j JB_D02_03_09_36 -u System -M mml_del_forward</v>
      </c>
      <c r="T329" s="96" t="s">
        <v>27</v>
      </c>
      <c r="U329" s="105"/>
    </row>
    <row r="330" spans="2:21" s="19" customFormat="1" ht="48" x14ac:dyDescent="0.15">
      <c r="B330" s="20">
        <f>SUBTOTAL(3,$P$4:P330)</f>
        <v>327</v>
      </c>
      <c r="C330" s="26"/>
      <c r="D330" s="27"/>
      <c r="E330" s="26"/>
      <c r="F330" s="27"/>
      <c r="G330" s="26"/>
      <c r="H330" s="27"/>
      <c r="I330" s="27"/>
      <c r="J330" s="26"/>
      <c r="K330" s="31"/>
      <c r="L330" s="14" t="s">
        <v>18</v>
      </c>
      <c r="M330" s="16" t="s">
        <v>18</v>
      </c>
      <c r="N330" s="91" t="s">
        <v>710</v>
      </c>
      <c r="O330" s="91" t="s">
        <v>707</v>
      </c>
      <c r="P330" s="92" t="str">
        <f>N329</f>
        <v>JB_D02_03_09_36</v>
      </c>
      <c r="Q330" s="93" t="s">
        <v>712</v>
      </c>
      <c r="R330" s="94" t="s">
        <v>315</v>
      </c>
      <c r="S330" s="95" t="str">
        <f>"-j "&amp;N330&amp;" -u System -M mml_read_forward"</f>
        <v>-j JB_D02_03_09_37 -u System -M mml_read_forward</v>
      </c>
      <c r="T330" s="96" t="s">
        <v>27</v>
      </c>
      <c r="U330" s="105" t="s">
        <v>736</v>
      </c>
    </row>
    <row r="331" spans="2:21" s="19" customFormat="1" ht="24" x14ac:dyDescent="0.15">
      <c r="B331" s="20">
        <f>SUBTOTAL(3,$P$4:P331)</f>
        <v>328</v>
      </c>
      <c r="C331" s="26"/>
      <c r="D331" s="27"/>
      <c r="E331" s="26"/>
      <c r="F331" s="27"/>
      <c r="G331" s="26"/>
      <c r="H331" s="27"/>
      <c r="I331" s="27"/>
      <c r="J331" s="26"/>
      <c r="K331" s="31"/>
      <c r="L331" s="14" t="s">
        <v>18</v>
      </c>
      <c r="M331" s="16" t="s">
        <v>18</v>
      </c>
      <c r="N331" s="91" t="s">
        <v>711</v>
      </c>
      <c r="O331" s="91" t="s">
        <v>701</v>
      </c>
      <c r="P331" s="92" t="str">
        <f>N330</f>
        <v>JB_D02_03_09_37</v>
      </c>
      <c r="Q331" s="93" t="s">
        <v>712</v>
      </c>
      <c r="R331" s="94" t="s">
        <v>705</v>
      </c>
      <c r="S331" s="95" t="str">
        <f>"-j "&amp;N331</f>
        <v>-j JB_D02_03_09_40</v>
      </c>
      <c r="T331" s="96" t="s">
        <v>27</v>
      </c>
      <c r="U331" s="105" t="s">
        <v>735</v>
      </c>
    </row>
    <row r="332" spans="2:21" s="19" customFormat="1" x14ac:dyDescent="0.15">
      <c r="B332" s="20">
        <f>SUBTOTAL(3,$P$4:P332)</f>
        <v>329</v>
      </c>
      <c r="C332" s="26"/>
      <c r="D332" s="27"/>
      <c r="E332" s="26"/>
      <c r="F332" s="27"/>
      <c r="G332" s="26"/>
      <c r="H332" s="27"/>
      <c r="I332" s="27"/>
      <c r="J332" s="26"/>
      <c r="K332" s="31"/>
      <c r="L332" s="14" t="s">
        <v>18</v>
      </c>
      <c r="M332" s="16" t="s">
        <v>18</v>
      </c>
      <c r="N332" s="91" t="s">
        <v>698</v>
      </c>
      <c r="O332" s="91" t="s">
        <v>318</v>
      </c>
      <c r="P332" s="92" t="str">
        <f>N331</f>
        <v>JB_D02_03_09_40</v>
      </c>
      <c r="Q332" s="93" t="s">
        <v>712</v>
      </c>
      <c r="R332" s="94" t="s">
        <v>200</v>
      </c>
      <c r="S332" s="95" t="str">
        <f>"-j "&amp;N332</f>
        <v>-j JB_D02_03_09_41</v>
      </c>
      <c r="T332" s="96" t="s">
        <v>27</v>
      </c>
      <c r="U332" s="105"/>
    </row>
    <row r="333" spans="2:21" s="19" customFormat="1" x14ac:dyDescent="0.15">
      <c r="B333" s="20">
        <f>SUBTOTAL(3,$P$4:P333)</f>
        <v>330</v>
      </c>
      <c r="C333" s="26"/>
      <c r="D333" s="27"/>
      <c r="E333" s="26"/>
      <c r="F333" s="27"/>
      <c r="G333" s="26"/>
      <c r="H333" s="27"/>
      <c r="I333" s="89" t="str">
        <f>"JN_D02_03_99"&amp;RIGHT(I323,2)</f>
        <v>JN_D02_03_99-4</v>
      </c>
      <c r="J333" s="89" t="s">
        <v>82</v>
      </c>
      <c r="K333" s="30" t="s">
        <v>16</v>
      </c>
      <c r="L333" s="14" t="s">
        <v>18</v>
      </c>
      <c r="M333" s="16" t="s">
        <v>18</v>
      </c>
      <c r="N333" s="15" t="s">
        <v>3</v>
      </c>
      <c r="O333" s="15" t="s">
        <v>3</v>
      </c>
      <c r="P333" s="92" t="str">
        <f>I328</f>
        <v>JN_D02_03_09-4</v>
      </c>
      <c r="Q333" s="13" t="s">
        <v>25</v>
      </c>
      <c r="R333" s="13" t="s">
        <v>25</v>
      </c>
      <c r="S333" s="13" t="s">
        <v>25</v>
      </c>
      <c r="T333" s="13" t="s">
        <v>25</v>
      </c>
      <c r="U333" s="25"/>
    </row>
    <row r="334" spans="2:21" s="19" customFormat="1" x14ac:dyDescent="0.15">
      <c r="B334" s="20">
        <f>SUBTOTAL(3,$P$4:P334)</f>
        <v>331</v>
      </c>
      <c r="C334" s="26"/>
      <c r="D334" s="27"/>
      <c r="E334" s="26"/>
      <c r="F334" s="27"/>
      <c r="G334" s="26"/>
      <c r="H334" s="27"/>
      <c r="I334" s="26"/>
      <c r="J334" s="26"/>
      <c r="K334" s="29"/>
      <c r="L334" s="14" t="s">
        <v>18</v>
      </c>
      <c r="M334" s="16" t="s">
        <v>18</v>
      </c>
      <c r="N334" s="91" t="str">
        <f>"JB_D02_03_00_02"&amp;RIGHT(N324,2)</f>
        <v>JB_D02_03_00_02-4</v>
      </c>
      <c r="O334" s="91" t="s">
        <v>716</v>
      </c>
      <c r="P334" s="92" t="s">
        <v>3</v>
      </c>
      <c r="Q334" s="93" t="s">
        <v>712</v>
      </c>
      <c r="R334" s="94" t="s">
        <v>186</v>
      </c>
      <c r="S334" s="95" t="s">
        <v>714</v>
      </c>
      <c r="T334" s="96" t="s">
        <v>27</v>
      </c>
      <c r="U334" s="25"/>
    </row>
    <row r="335" spans="2:21" s="19" customFormat="1" x14ac:dyDescent="0.15">
      <c r="B335" s="20">
        <f>SUBTOTAL(3,$P$4:P335)</f>
        <v>332</v>
      </c>
      <c r="C335" s="26"/>
      <c r="D335" s="27"/>
      <c r="E335" s="26"/>
      <c r="F335" s="27"/>
      <c r="G335" s="89" t="s">
        <v>615</v>
      </c>
      <c r="H335" s="90" t="s">
        <v>616</v>
      </c>
      <c r="I335" s="87"/>
      <c r="J335" s="87"/>
      <c r="K335" s="88"/>
      <c r="L335" s="14" t="s">
        <v>20</v>
      </c>
      <c r="M335" s="16" t="s">
        <v>54</v>
      </c>
      <c r="N335" s="4" t="s">
        <v>3</v>
      </c>
      <c r="O335" s="4" t="s">
        <v>3</v>
      </c>
      <c r="P335" s="13" t="s">
        <v>3</v>
      </c>
      <c r="Q335" s="13" t="s">
        <v>25</v>
      </c>
      <c r="R335" s="13" t="s">
        <v>25</v>
      </c>
      <c r="S335" s="13" t="s">
        <v>25</v>
      </c>
      <c r="T335" s="13" t="s">
        <v>25</v>
      </c>
      <c r="U335" s="25"/>
    </row>
    <row r="336" spans="2:21" s="19" customFormat="1" x14ac:dyDescent="0.15">
      <c r="B336" s="20">
        <f>SUBTOTAL(3,$P$4:P336)</f>
        <v>333</v>
      </c>
      <c r="C336" s="26"/>
      <c r="D336" s="27"/>
      <c r="E336" s="26"/>
      <c r="F336" s="27"/>
      <c r="G336" s="26"/>
      <c r="H336" s="27"/>
      <c r="I336" s="89" t="s">
        <v>688</v>
      </c>
      <c r="J336" s="89" t="s">
        <v>667</v>
      </c>
      <c r="K336" s="88" t="s">
        <v>7</v>
      </c>
      <c r="L336" s="93" t="s">
        <v>18</v>
      </c>
      <c r="M336" s="103" t="s">
        <v>18</v>
      </c>
      <c r="N336" s="91" t="s">
        <v>3</v>
      </c>
      <c r="O336" s="91" t="s">
        <v>3</v>
      </c>
      <c r="P336" s="92" t="s">
        <v>3</v>
      </c>
      <c r="Q336" s="93" t="s">
        <v>25</v>
      </c>
      <c r="R336" s="94" t="s">
        <v>25</v>
      </c>
      <c r="S336" s="95" t="s">
        <v>25</v>
      </c>
      <c r="T336" s="96" t="s">
        <v>3</v>
      </c>
      <c r="U336" s="104"/>
    </row>
    <row r="337" spans="2:21" s="19" customFormat="1" ht="24" x14ac:dyDescent="0.15">
      <c r="B337" s="20">
        <f>SUBTOTAL(3,$P$4:P337)</f>
        <v>334</v>
      </c>
      <c r="C337" s="26"/>
      <c r="D337" s="27"/>
      <c r="E337" s="26"/>
      <c r="F337" s="27"/>
      <c r="G337" s="26"/>
      <c r="H337" s="27"/>
      <c r="I337" s="27"/>
      <c r="J337" s="26"/>
      <c r="K337" s="86"/>
      <c r="L337" s="93" t="s">
        <v>18</v>
      </c>
      <c r="M337" s="103" t="s">
        <v>18</v>
      </c>
      <c r="N337" s="91" t="s">
        <v>685</v>
      </c>
      <c r="O337" s="91" t="s">
        <v>669</v>
      </c>
      <c r="P337" s="92" t="str">
        <f>N336</f>
        <v>-</v>
      </c>
      <c r="Q337" s="93" t="s">
        <v>712</v>
      </c>
      <c r="R337" s="94" t="s">
        <v>315</v>
      </c>
      <c r="S337" s="95" t="str">
        <f>"-j "&amp;N337&amp;" -u System -M create_list"</f>
        <v>-j JB_D02_05_09_01 -u System -M create_list</v>
      </c>
      <c r="T337" s="96" t="s">
        <v>27</v>
      </c>
      <c r="U337" s="105" t="s">
        <v>337</v>
      </c>
    </row>
    <row r="338" spans="2:21" s="19" customFormat="1" x14ac:dyDescent="0.15">
      <c r="B338" s="20">
        <f>SUBTOTAL(3,$P$4:P338)</f>
        <v>335</v>
      </c>
      <c r="C338" s="26"/>
      <c r="D338" s="27"/>
      <c r="E338" s="26"/>
      <c r="F338" s="27"/>
      <c r="G338" s="26"/>
      <c r="H338" s="27"/>
      <c r="I338" s="27"/>
      <c r="J338" s="26"/>
      <c r="K338" s="86"/>
      <c r="L338" s="93" t="s">
        <v>18</v>
      </c>
      <c r="M338" s="103" t="s">
        <v>18</v>
      </c>
      <c r="N338" s="91" t="s">
        <v>686</v>
      </c>
      <c r="O338" s="91" t="s">
        <v>670</v>
      </c>
      <c r="P338" s="92" t="s">
        <v>3</v>
      </c>
      <c r="Q338" s="93" t="s">
        <v>712</v>
      </c>
      <c r="R338" s="94" t="s">
        <v>315</v>
      </c>
      <c r="S338" s="95" t="str">
        <f>"-j "&amp;N338&amp;" -u System -M read_list"</f>
        <v>-j JB_D02_05_09_02 -u System -M read_list</v>
      </c>
      <c r="T338" s="96" t="s">
        <v>27</v>
      </c>
      <c r="U338" s="105"/>
    </row>
    <row r="339" spans="2:21" s="19" customFormat="1" ht="24" x14ac:dyDescent="0.15">
      <c r="B339" s="20">
        <f>SUBTOTAL(3,$P$4:P339)</f>
        <v>336</v>
      </c>
      <c r="C339" s="26"/>
      <c r="D339" s="27"/>
      <c r="E339" s="26"/>
      <c r="F339" s="27"/>
      <c r="G339" s="26"/>
      <c r="H339" s="27"/>
      <c r="I339" s="27"/>
      <c r="J339" s="26"/>
      <c r="K339" s="86"/>
      <c r="L339" s="93" t="s">
        <v>18</v>
      </c>
      <c r="M339" s="103" t="s">
        <v>18</v>
      </c>
      <c r="N339" s="91" t="s">
        <v>687</v>
      </c>
      <c r="O339" s="91" t="s">
        <v>671</v>
      </c>
      <c r="P339" s="92" t="s">
        <v>3</v>
      </c>
      <c r="Q339" s="93" t="s">
        <v>712</v>
      </c>
      <c r="R339" s="94" t="s">
        <v>315</v>
      </c>
      <c r="S339" s="95" t="str">
        <f>"-j "&amp;N339&amp;" -u System -M not_deployed_list"</f>
        <v>-j JB_D02_05_09_04 -u System -M not_deployed_list</v>
      </c>
      <c r="T339" s="96" t="s">
        <v>27</v>
      </c>
      <c r="U339" s="105" t="s">
        <v>337</v>
      </c>
    </row>
    <row r="340" spans="2:21" s="19" customFormat="1" ht="12.75" thickBot="1" x14ac:dyDescent="0.2">
      <c r="B340" s="56">
        <f>SUBTOTAL(3,$P$4:P340)</f>
        <v>336</v>
      </c>
      <c r="C340" s="57"/>
      <c r="D340" s="58"/>
      <c r="E340" s="57"/>
      <c r="F340" s="58"/>
      <c r="G340" s="57"/>
      <c r="H340" s="58"/>
      <c r="I340" s="58"/>
      <c r="J340" s="57"/>
      <c r="K340" s="59"/>
      <c r="L340" s="60"/>
      <c r="M340" s="61"/>
      <c r="N340" s="62"/>
      <c r="O340" s="62"/>
      <c r="P340" s="60"/>
      <c r="Q340" s="60"/>
      <c r="R340" s="63"/>
      <c r="S340" s="64"/>
      <c r="T340" s="65"/>
      <c r="U340" s="66"/>
    </row>
  </sheetData>
  <customSheetViews>
    <customSheetView guid="{31DF3BDB-3E5F-4056-9600-84C4ADF93913}" scale="85" showPageBreaks="1" fitToPage="1" printArea="1" view="pageBreakPreview" topLeftCell="O7">
      <selection activeCell="S13" sqref="S13"/>
      <pageMargins left="0.70866141732283472" right="0.70866141732283472" top="0.74803149606299213" bottom="0.74803149606299213" header="0.31496062992125984" footer="0.31496062992125984"/>
      <pageSetup paperSize="8" scale="27" orientation="landscape" r:id="rId1"/>
    </customSheetView>
    <customSheetView guid="{A19F43F1-1490-4FB2-9DE9-3B0D8A140B66}" showPageBreaks="1" fitToPage="1" printArea="1" view="pageBreakPreview" topLeftCell="K190">
      <selection activeCell="Q208" sqref="Q208"/>
      <pageMargins left="0.70866141732283472" right="0.70866141732283472" top="0.74803149606299213" bottom="0.74803149606299213" header="0.31496062992125984" footer="0.31496062992125984"/>
      <pageSetup paperSize="8" scale="27" orientation="landscape" r:id="rId2"/>
    </customSheetView>
    <customSheetView guid="{CE8166F8-0E50-428B-BE75-CF80B464B8CC}" scale="85" showPageBreaks="1" fitToPage="1" printArea="1" view="pageBreakPreview">
      <pageMargins left="0.70866141732283472" right="0.70866141732283472" top="0.74803149606299213" bottom="0.74803149606299213" header="0.31496062992125984" footer="0.31496062992125984"/>
      <pageSetup paperSize="8" scale="29" orientation="landscape" r:id="rId3"/>
    </customSheetView>
    <customSheetView guid="{80710A0A-B641-4739-94D9-553DAF4CA0B0}" scale="85" showPageBreaks="1" fitToPage="1" printArea="1" view="pageBreakPreview" topLeftCell="P28">
      <selection activeCell="U37" sqref="U37"/>
      <pageMargins left="0.70866141732283472" right="0.70866141732283472" top="0.74803149606299213" bottom="0.74803149606299213" header="0.31496062992125984" footer="0.31496062992125984"/>
      <pageSetup paperSize="8" scale="28" orientation="landscape" r:id="rId4"/>
    </customSheetView>
    <customSheetView guid="{33DD37BC-199A-4FC2-9FD1-FA2FD3BB7CDA}" scale="85" showPageBreaks="1" fitToPage="1" printArea="1" view="pageBreakPreview" topLeftCell="H3">
      <selection activeCell="J10" sqref="J10"/>
      <pageMargins left="0.70866141732283472" right="0.70866141732283472" top="0.74803149606299213" bottom="0.74803149606299213" header="0.31496062992125984" footer="0.31496062992125984"/>
      <pageSetup paperSize="8" scale="28" orientation="landscape" r:id="rId5"/>
    </customSheetView>
  </customSheetViews>
  <phoneticPr fontId="2"/>
  <conditionalFormatting sqref="U173">
    <cfRule type="expression" dxfId="527" priority="2817">
      <formula>U173="-"</formula>
    </cfRule>
  </conditionalFormatting>
  <conditionalFormatting sqref="U176">
    <cfRule type="expression" dxfId="526" priority="2805">
      <formula>U176="-"</formula>
    </cfRule>
  </conditionalFormatting>
  <conditionalFormatting sqref="U175">
    <cfRule type="expression" dxfId="525" priority="2798">
      <formula>U175="-"</formula>
    </cfRule>
  </conditionalFormatting>
  <conditionalFormatting sqref="U172">
    <cfRule type="expression" dxfId="524" priority="2752">
      <formula>U172="-"</formula>
    </cfRule>
  </conditionalFormatting>
  <conditionalFormatting sqref="U169">
    <cfRule type="expression" dxfId="523" priority="2760">
      <formula>U169="-"</formula>
    </cfRule>
  </conditionalFormatting>
  <conditionalFormatting sqref="U170">
    <cfRule type="expression" dxfId="522" priority="2771">
      <formula>U170="-"</formula>
    </cfRule>
  </conditionalFormatting>
  <conditionalFormatting sqref="L169:M169">
    <cfRule type="expression" dxfId="521" priority="2761">
      <formula>L169="-"</formula>
    </cfRule>
  </conditionalFormatting>
  <conditionalFormatting sqref="U171">
    <cfRule type="expression" dxfId="520" priority="2739">
      <formula>U171="-"</formula>
    </cfRule>
  </conditionalFormatting>
  <conditionalFormatting sqref="U184">
    <cfRule type="expression" dxfId="519" priority="2726">
      <formula>U184="-"</formula>
    </cfRule>
  </conditionalFormatting>
  <conditionalFormatting sqref="U186">
    <cfRule type="expression" dxfId="518" priority="2704">
      <formula>U186="-"</formula>
    </cfRule>
  </conditionalFormatting>
  <conditionalFormatting sqref="U183">
    <cfRule type="expression" dxfId="517" priority="2711">
      <formula>U183="-"</formula>
    </cfRule>
  </conditionalFormatting>
  <conditionalFormatting sqref="L183:M183">
    <cfRule type="expression" dxfId="516" priority="2712">
      <formula>L183="-"</formula>
    </cfRule>
  </conditionalFormatting>
  <conditionalFormatting sqref="U185">
    <cfRule type="expression" dxfId="515" priority="2681">
      <formula>U185="-"</formula>
    </cfRule>
  </conditionalFormatting>
  <conditionalFormatting sqref="U188">
    <cfRule type="expression" dxfId="514" priority="2665">
      <formula>U188="-"</formula>
    </cfRule>
  </conditionalFormatting>
  <conditionalFormatting sqref="U187">
    <cfRule type="expression" dxfId="513" priority="2653">
      <formula>U187="-"</formula>
    </cfRule>
  </conditionalFormatting>
  <conditionalFormatting sqref="U189">
    <cfRule type="expression" dxfId="512" priority="2635">
      <formula>U189="-"</formula>
    </cfRule>
  </conditionalFormatting>
  <conditionalFormatting sqref="U190">
    <cfRule type="expression" dxfId="511" priority="2642">
      <formula>U190="-"</formula>
    </cfRule>
  </conditionalFormatting>
  <conditionalFormatting sqref="L187:M187">
    <cfRule type="expression" dxfId="510" priority="2654">
      <formula>L187="-"</formula>
    </cfRule>
  </conditionalFormatting>
  <conditionalFormatting sqref="U165">
    <cfRule type="expression" dxfId="509" priority="2588">
      <formula>U165="-"</formula>
    </cfRule>
  </conditionalFormatting>
  <conditionalFormatting sqref="U178">
    <cfRule type="expression" dxfId="508" priority="2587">
      <formula>U178="-"</formula>
    </cfRule>
  </conditionalFormatting>
  <conditionalFormatting sqref="U179">
    <cfRule type="expression" dxfId="507" priority="2586">
      <formula>U179="-"</formula>
    </cfRule>
  </conditionalFormatting>
  <conditionalFormatting sqref="U340">
    <cfRule type="expression" dxfId="506" priority="2380">
      <formula>U340="-"</formula>
    </cfRule>
  </conditionalFormatting>
  <conditionalFormatting sqref="U192">
    <cfRule type="expression" dxfId="505" priority="2372">
      <formula>U192="-"</formula>
    </cfRule>
  </conditionalFormatting>
  <conditionalFormatting sqref="U193">
    <cfRule type="expression" dxfId="504" priority="2376">
      <formula>U193="-"</formula>
    </cfRule>
  </conditionalFormatting>
  <conditionalFormatting sqref="L141:M141">
    <cfRule type="expression" dxfId="503" priority="2553">
      <formula>L141="-"</formula>
    </cfRule>
  </conditionalFormatting>
  <conditionalFormatting sqref="U289:U290">
    <cfRule type="expression" dxfId="502" priority="2338">
      <formula>U289="-"</formula>
    </cfRule>
  </conditionalFormatting>
  <conditionalFormatting sqref="U195">
    <cfRule type="expression" dxfId="501" priority="2339">
      <formula>U195="-"</formula>
    </cfRule>
  </conditionalFormatting>
  <conditionalFormatting sqref="U197">
    <cfRule type="expression" dxfId="500" priority="2302">
      <formula>U197="-"</formula>
    </cfRule>
  </conditionalFormatting>
  <conditionalFormatting sqref="L206:M206">
    <cfRule type="expression" dxfId="499" priority="2251">
      <formula>L206="-"</formula>
    </cfRule>
  </conditionalFormatting>
  <conditionalFormatting sqref="U203">
    <cfRule type="expression" dxfId="498" priority="2253">
      <formula>U203="-"</formula>
    </cfRule>
  </conditionalFormatting>
  <conditionalFormatting sqref="L201:M201">
    <cfRule type="expression" dxfId="497" priority="2298">
      <formula>L201="-"</formula>
    </cfRule>
  </conditionalFormatting>
  <conditionalFormatting sqref="L211:M211">
    <cfRule type="expression" dxfId="496" priority="2216">
      <formula>L211="-"</formula>
    </cfRule>
  </conditionalFormatting>
  <conditionalFormatting sqref="L207:M207">
    <cfRule type="expression" dxfId="495" priority="2219">
      <formula>L207="-"</formula>
    </cfRule>
  </conditionalFormatting>
  <conditionalFormatting sqref="L209:M209">
    <cfRule type="expression" dxfId="494" priority="2218">
      <formula>L209="-"</formula>
    </cfRule>
  </conditionalFormatting>
  <conditionalFormatting sqref="U199">
    <cfRule type="expression" dxfId="493" priority="2284">
      <formula>U199="-"</formula>
    </cfRule>
  </conditionalFormatting>
  <conditionalFormatting sqref="L208:M208">
    <cfRule type="expression" dxfId="492" priority="2220">
      <formula>L208="-"</formula>
    </cfRule>
  </conditionalFormatting>
  <conditionalFormatting sqref="L200:M200">
    <cfRule type="expression" dxfId="491" priority="2234">
      <formula>L200="-"</formula>
    </cfRule>
  </conditionalFormatting>
  <conditionalFormatting sqref="L212:M212">
    <cfRule type="expression" dxfId="490" priority="2208">
      <formula>L212="-"</formula>
    </cfRule>
  </conditionalFormatting>
  <conditionalFormatting sqref="L210:M210">
    <cfRule type="expression" dxfId="489" priority="2200">
      <formula>L210="-"</formula>
    </cfRule>
  </conditionalFormatting>
  <conditionalFormatting sqref="L223:M223">
    <cfRule type="expression" dxfId="488" priority="2028">
      <formula>L223="-"</formula>
    </cfRule>
  </conditionalFormatting>
  <conditionalFormatting sqref="L225:M225">
    <cfRule type="expression" dxfId="487" priority="2027">
      <formula>L225="-"</formula>
    </cfRule>
  </conditionalFormatting>
  <conditionalFormatting sqref="L224:M224">
    <cfRule type="expression" dxfId="486" priority="2026">
      <formula>L224="-"</formula>
    </cfRule>
  </conditionalFormatting>
  <conditionalFormatting sqref="L232:M232">
    <cfRule type="expression" dxfId="485" priority="2195">
      <formula>L232="-"</formula>
    </cfRule>
  </conditionalFormatting>
  <conditionalFormatting sqref="L234:M234">
    <cfRule type="expression" dxfId="484" priority="2193">
      <formula>L234="-"</formula>
    </cfRule>
  </conditionalFormatting>
  <conditionalFormatting sqref="L231:M231">
    <cfRule type="expression" dxfId="483" priority="2194">
      <formula>L231="-"</formula>
    </cfRule>
  </conditionalFormatting>
  <conditionalFormatting sqref="L236:M236">
    <cfRule type="expression" dxfId="482" priority="2191">
      <formula>L236="-"</formula>
    </cfRule>
  </conditionalFormatting>
  <conditionalFormatting sqref="L233:M233">
    <cfRule type="expression" dxfId="481" priority="2192">
      <formula>L233="-"</formula>
    </cfRule>
  </conditionalFormatting>
  <conditionalFormatting sqref="L240:M240">
    <cfRule type="expression" dxfId="480" priority="2183">
      <formula>L240="-"</formula>
    </cfRule>
  </conditionalFormatting>
  <conditionalFormatting sqref="L235:M235">
    <cfRule type="expression" dxfId="479" priority="2181">
      <formula>L235="-"</formula>
    </cfRule>
  </conditionalFormatting>
  <conditionalFormatting sqref="L238:M238">
    <cfRule type="expression" dxfId="478" priority="2161">
      <formula>L238="-"</formula>
    </cfRule>
  </conditionalFormatting>
  <conditionalFormatting sqref="L237:M237">
    <cfRule type="expression" dxfId="477" priority="2163">
      <formula>L237="-"</formula>
    </cfRule>
  </conditionalFormatting>
  <conditionalFormatting sqref="L239:M239">
    <cfRule type="expression" dxfId="476" priority="2162">
      <formula>L239="-"</formula>
    </cfRule>
  </conditionalFormatting>
  <conditionalFormatting sqref="L244:M244">
    <cfRule type="expression" dxfId="475" priority="2149">
      <formula>L244="-"</formula>
    </cfRule>
  </conditionalFormatting>
  <conditionalFormatting sqref="L241:M241">
    <cfRule type="expression" dxfId="474" priority="2146">
      <formula>L241="-"</formula>
    </cfRule>
  </conditionalFormatting>
  <conditionalFormatting sqref="L243:M243">
    <cfRule type="expression" dxfId="473" priority="2128">
      <formula>L243="-"</formula>
    </cfRule>
  </conditionalFormatting>
  <conditionalFormatting sqref="L242:M242">
    <cfRule type="expression" dxfId="472" priority="2137">
      <formula>L242="-"</formula>
    </cfRule>
  </conditionalFormatting>
  <conditionalFormatting sqref="L214:M214">
    <cfRule type="expression" dxfId="471" priority="2119">
      <formula>L214="-"</formula>
    </cfRule>
  </conditionalFormatting>
  <conditionalFormatting sqref="L213:M213">
    <cfRule type="expression" dxfId="470" priority="2118">
      <formula>L213="-"</formula>
    </cfRule>
  </conditionalFormatting>
  <conditionalFormatting sqref="L215:M215">
    <cfRule type="expression" dxfId="469" priority="2116">
      <formula>L215="-"</formula>
    </cfRule>
  </conditionalFormatting>
  <conditionalFormatting sqref="L216:M216">
    <cfRule type="expression" dxfId="468" priority="2117">
      <formula>L216="-"</formula>
    </cfRule>
  </conditionalFormatting>
  <conditionalFormatting sqref="U200:U201">
    <cfRule type="expression" dxfId="467" priority="2083">
      <formula>U200="-"</formula>
    </cfRule>
  </conditionalFormatting>
  <conditionalFormatting sqref="U232:U244">
    <cfRule type="expression" dxfId="466" priority="2075">
      <formula>U232="-"</formula>
    </cfRule>
  </conditionalFormatting>
  <conditionalFormatting sqref="U208:U212">
    <cfRule type="expression" dxfId="465" priority="2068">
      <formula>U208="-"</formula>
    </cfRule>
  </conditionalFormatting>
  <conditionalFormatting sqref="U215">
    <cfRule type="expression" dxfId="464" priority="2060">
      <formula>U215="-"</formula>
    </cfRule>
  </conditionalFormatting>
  <conditionalFormatting sqref="U214">
    <cfRule type="expression" dxfId="463" priority="2051">
      <formula>U214="-"</formula>
    </cfRule>
  </conditionalFormatting>
  <conditionalFormatting sqref="U216">
    <cfRule type="expression" dxfId="462" priority="2050">
      <formula>U216="-"</formula>
    </cfRule>
  </conditionalFormatting>
  <conditionalFormatting sqref="L217:M217">
    <cfRule type="expression" dxfId="461" priority="2047">
      <formula>L217="-"</formula>
    </cfRule>
  </conditionalFormatting>
  <conditionalFormatting sqref="L218:M218">
    <cfRule type="expression" dxfId="460" priority="2048">
      <formula>L218="-"</formula>
    </cfRule>
  </conditionalFormatting>
  <conditionalFormatting sqref="L220:M220">
    <cfRule type="expression" dxfId="459" priority="2046">
      <formula>L220="-"</formula>
    </cfRule>
  </conditionalFormatting>
  <conditionalFormatting sqref="L226:M226">
    <cfRule type="expression" dxfId="458" priority="2036">
      <formula>L226="-"</formula>
    </cfRule>
  </conditionalFormatting>
  <conditionalFormatting sqref="L219:M219">
    <cfRule type="expression" dxfId="457" priority="2045">
      <formula>L219="-"</formula>
    </cfRule>
  </conditionalFormatting>
  <conditionalFormatting sqref="L222:M222">
    <cfRule type="expression" dxfId="456" priority="2044">
      <formula>L222="-"</formula>
    </cfRule>
  </conditionalFormatting>
  <conditionalFormatting sqref="L221:M221">
    <cfRule type="expression" dxfId="455" priority="2035">
      <formula>L221="-"</formula>
    </cfRule>
  </conditionalFormatting>
  <conditionalFormatting sqref="L230:M230">
    <cfRule type="expression" dxfId="454" priority="2018">
      <formula>L230="-"</formula>
    </cfRule>
  </conditionalFormatting>
  <conditionalFormatting sqref="L227:M227">
    <cfRule type="expression" dxfId="453" priority="2016">
      <formula>L227="-"</formula>
    </cfRule>
  </conditionalFormatting>
  <conditionalFormatting sqref="L229:M229">
    <cfRule type="expression" dxfId="452" priority="2002">
      <formula>L229="-"</formula>
    </cfRule>
  </conditionalFormatting>
  <conditionalFormatting sqref="L228:M228">
    <cfRule type="expression" dxfId="451" priority="2009">
      <formula>L228="-"</formula>
    </cfRule>
  </conditionalFormatting>
  <conditionalFormatting sqref="U218:U230">
    <cfRule type="expression" dxfId="450" priority="1994">
      <formula>U218="-"</formula>
    </cfRule>
  </conditionalFormatting>
  <conditionalFormatting sqref="L205:M205">
    <cfRule type="expression" dxfId="449" priority="1993">
      <formula>L205="-"</formula>
    </cfRule>
  </conditionalFormatting>
  <conditionalFormatting sqref="U205">
    <cfRule type="expression" dxfId="448" priority="1985">
      <formula>U205="-"</formula>
    </cfRule>
  </conditionalFormatting>
  <conditionalFormatting sqref="U13:U16 U18 L18:M18 L13:M16">
    <cfRule type="expression" dxfId="447" priority="1984">
      <formula>L13="-"</formula>
    </cfRule>
  </conditionalFormatting>
  <conditionalFormatting sqref="L106:M108 U106:U108">
    <cfRule type="expression" dxfId="446" priority="1805">
      <formula>L106="-"</formula>
    </cfRule>
  </conditionalFormatting>
  <conditionalFormatting sqref="U21:U22 U27 U24 L24:M24 L21:M22 L27:M27 L29:M29 U29">
    <cfRule type="expression" dxfId="445" priority="1970">
      <formula>L21="-"</formula>
    </cfRule>
  </conditionalFormatting>
  <conditionalFormatting sqref="L25:M25 U25">
    <cfRule type="expression" dxfId="444" priority="1963">
      <formula>L25="-"</formula>
    </cfRule>
  </conditionalFormatting>
  <conditionalFormatting sqref="L32:M32 U32">
    <cfRule type="expression" dxfId="443" priority="1811">
      <formula>L32="-"</formula>
    </cfRule>
  </conditionalFormatting>
  <conditionalFormatting sqref="U30:U31 U38 U33 L33:M33 L30:M31 L38:M38 L40:M40 U40">
    <cfRule type="expression" dxfId="442" priority="1957">
      <formula>L30="-"</formula>
    </cfRule>
  </conditionalFormatting>
  <conditionalFormatting sqref="L34:M34 U34">
    <cfRule type="expression" dxfId="441" priority="1950">
      <formula>L34="-"</formula>
    </cfRule>
  </conditionalFormatting>
  <conditionalFormatting sqref="L35:M35 U35">
    <cfRule type="expression" dxfId="440" priority="1944">
      <formula>L35="-"</formula>
    </cfRule>
  </conditionalFormatting>
  <conditionalFormatting sqref="L47:M47 U47">
    <cfRule type="expression" dxfId="439" priority="1922">
      <formula>L47="-"</formula>
    </cfRule>
  </conditionalFormatting>
  <conditionalFormatting sqref="L17:M17 U17">
    <cfRule type="expression" dxfId="438" priority="1824">
      <formula>L17="-"</formula>
    </cfRule>
  </conditionalFormatting>
  <conditionalFormatting sqref="L36:M36 U36">
    <cfRule type="expression" dxfId="437" priority="1939">
      <formula>L36="-"</formula>
    </cfRule>
  </conditionalFormatting>
  <conditionalFormatting sqref="L23:M23 U23">
    <cfRule type="expression" dxfId="436" priority="1818">
      <formula>L23="-"</formula>
    </cfRule>
  </conditionalFormatting>
  <conditionalFormatting sqref="U41:U43 U61:U62 L41:M43 L61:M62">
    <cfRule type="expression" dxfId="435" priority="1933">
      <formula>L41="-"</formula>
    </cfRule>
  </conditionalFormatting>
  <conditionalFormatting sqref="L44:M44 U44">
    <cfRule type="expression" dxfId="434" priority="1926">
      <formula>L44="-"</formula>
    </cfRule>
  </conditionalFormatting>
  <conditionalFormatting sqref="L56:M56 U56">
    <cfRule type="expression" dxfId="433" priority="1918">
      <formula>L56="-"</formula>
    </cfRule>
  </conditionalFormatting>
  <conditionalFormatting sqref="L83:M83 U83">
    <cfRule type="expression" dxfId="432" priority="1833">
      <formula>L83="-"</formula>
    </cfRule>
  </conditionalFormatting>
  <conditionalFormatting sqref="L59:M59 U59">
    <cfRule type="expression" dxfId="431" priority="1904">
      <formula>L59="-"</formula>
    </cfRule>
  </conditionalFormatting>
  <conditionalFormatting sqref="L57:M57 U57">
    <cfRule type="expression" dxfId="430" priority="1913">
      <formula>L57="-"</formula>
    </cfRule>
  </conditionalFormatting>
  <conditionalFormatting sqref="L58:M58 U58">
    <cfRule type="expression" dxfId="429" priority="1908">
      <formula>L58="-"</formula>
    </cfRule>
  </conditionalFormatting>
  <conditionalFormatting sqref="L60:M60 U60">
    <cfRule type="expression" dxfId="428" priority="1900">
      <formula>L60="-"</formula>
    </cfRule>
  </conditionalFormatting>
  <conditionalFormatting sqref="L85:M85 U85">
    <cfRule type="expression" dxfId="427" priority="1863">
      <formula>L85="-"</formula>
    </cfRule>
  </conditionalFormatting>
  <conditionalFormatting sqref="L84:M84 U84">
    <cfRule type="expression" dxfId="426" priority="1847">
      <formula>L84="-"</formula>
    </cfRule>
  </conditionalFormatting>
  <conditionalFormatting sqref="U206">
    <cfRule type="expression" dxfId="425" priority="1757">
      <formula>U206="-"</formula>
    </cfRule>
  </conditionalFormatting>
  <conditionalFormatting sqref="U63:U64">
    <cfRule type="expression" dxfId="424" priority="1547">
      <formula>U63="-"</formula>
    </cfRule>
  </conditionalFormatting>
  <conditionalFormatting sqref="L122:M122 U121:U122">
    <cfRule type="expression" dxfId="423" priority="1521">
      <formula>L121="-"</formula>
    </cfRule>
  </conditionalFormatting>
  <conditionalFormatting sqref="L116:M118 U116:U118">
    <cfRule type="expression" dxfId="422" priority="1520">
      <formula>L116="-"</formula>
    </cfRule>
  </conditionalFormatting>
  <conditionalFormatting sqref="L112:M113 U112:U113">
    <cfRule type="expression" dxfId="421" priority="1519">
      <formula>L112="-"</formula>
    </cfRule>
  </conditionalFormatting>
  <conditionalFormatting sqref="U152:U155 U159:U162">
    <cfRule type="expression" dxfId="420" priority="1427">
      <formula>U152="-"</formula>
    </cfRule>
  </conditionalFormatting>
  <conditionalFormatting sqref="L111:M111 U111">
    <cfRule type="expression" dxfId="419" priority="1494">
      <formula>L111="-"</formula>
    </cfRule>
  </conditionalFormatting>
  <conditionalFormatting sqref="U144">
    <cfRule type="expression" dxfId="418" priority="1482">
      <formula>U144="-"</formula>
    </cfRule>
  </conditionalFormatting>
  <conditionalFormatting sqref="U142">
    <cfRule type="expression" dxfId="417" priority="1480">
      <formula>U142="-"</formula>
    </cfRule>
  </conditionalFormatting>
  <conditionalFormatting sqref="U145:U148">
    <cfRule type="expression" dxfId="416" priority="1458">
      <formula>U145="-"</formula>
    </cfRule>
  </conditionalFormatting>
  <conditionalFormatting sqref="U143">
    <cfRule type="expression" dxfId="415" priority="1477">
      <formula>U143="-"</formula>
    </cfRule>
  </conditionalFormatting>
  <conditionalFormatting sqref="U151 U158">
    <cfRule type="expression" dxfId="414" priority="1451">
      <formula>U151="-"</formula>
    </cfRule>
  </conditionalFormatting>
  <conditionalFormatting sqref="U149 U156">
    <cfRule type="expression" dxfId="413" priority="1449">
      <formula>U149="-"</formula>
    </cfRule>
  </conditionalFormatting>
  <conditionalFormatting sqref="U150 U157">
    <cfRule type="expression" dxfId="412" priority="1446">
      <formula>U150="-"</formula>
    </cfRule>
  </conditionalFormatting>
  <conditionalFormatting sqref="L114:M115 U114:U115">
    <cfRule type="expression" dxfId="411" priority="1400">
      <formula>L114="-"</formula>
    </cfRule>
  </conditionalFormatting>
  <conditionalFormatting sqref="U280:U282">
    <cfRule type="expression" dxfId="410" priority="1389">
      <formula>U280="-"</formula>
    </cfRule>
  </conditionalFormatting>
  <conditionalFormatting sqref="U28 L28:M28">
    <cfRule type="expression" dxfId="409" priority="1379">
      <formula>L28="-"</formula>
    </cfRule>
  </conditionalFormatting>
  <conditionalFormatting sqref="L37:M37 U37">
    <cfRule type="expression" dxfId="408" priority="1356">
      <formula>L37="-"</formula>
    </cfRule>
  </conditionalFormatting>
  <conditionalFormatting sqref="L26:M26 U26">
    <cfRule type="expression" dxfId="407" priority="1374">
      <formula>L26="-"</formula>
    </cfRule>
  </conditionalFormatting>
  <conditionalFormatting sqref="U39 L39:M39">
    <cfRule type="expression" dxfId="406" priority="1361">
      <formula>L39="-"</formula>
    </cfRule>
  </conditionalFormatting>
  <conditionalFormatting sqref="L128:M138">
    <cfRule type="expression" dxfId="405" priority="1316">
      <formula>L128="-"</formula>
    </cfRule>
  </conditionalFormatting>
  <conditionalFormatting sqref="L281:M282">
    <cfRule type="expression" dxfId="404" priority="1309">
      <formula>L281="-"</formula>
    </cfRule>
  </conditionalFormatting>
  <conditionalFormatting sqref="L142:M162">
    <cfRule type="expression" dxfId="403" priority="1310">
      <formula>L142="-"</formula>
    </cfRule>
  </conditionalFormatting>
  <conditionalFormatting sqref="L96:M96">
    <cfRule type="expression" dxfId="402" priority="1324">
      <formula>L96="-"</formula>
    </cfRule>
  </conditionalFormatting>
  <conditionalFormatting sqref="L100:M100">
    <cfRule type="expression" dxfId="401" priority="1322">
      <formula>L100="-"</formula>
    </cfRule>
  </conditionalFormatting>
  <conditionalFormatting sqref="U20 L20:M20">
    <cfRule type="expression" dxfId="400" priority="1301">
      <formula>L20="-"</formula>
    </cfRule>
  </conditionalFormatting>
  <conditionalFormatting sqref="L19:M19 U19">
    <cfRule type="expression" dxfId="399" priority="1300">
      <formula>L19="-"</formula>
    </cfRule>
  </conditionalFormatting>
  <conditionalFormatting sqref="U283:U285">
    <cfRule type="expression" dxfId="398" priority="1290">
      <formula>U283="-"</formula>
    </cfRule>
  </conditionalFormatting>
  <conditionalFormatting sqref="L283:M285">
    <cfRule type="expression" dxfId="397" priority="1289">
      <formula>L283="-"</formula>
    </cfRule>
  </conditionalFormatting>
  <conditionalFormatting sqref="U286:U287">
    <cfRule type="expression" dxfId="396" priority="1281">
      <formula>U286="-"</formula>
    </cfRule>
  </conditionalFormatting>
  <conditionalFormatting sqref="L286:M287">
    <cfRule type="expression" dxfId="395" priority="1280">
      <formula>L286="-"</formula>
    </cfRule>
  </conditionalFormatting>
  <conditionalFormatting sqref="L45:M45 U45">
    <cfRule type="expression" dxfId="394" priority="1270">
      <formula>L45="-"</formula>
    </cfRule>
  </conditionalFormatting>
  <conditionalFormatting sqref="L46:M46 U46">
    <cfRule type="expression" dxfId="393" priority="1265">
      <formula>L46="-"</formula>
    </cfRule>
  </conditionalFormatting>
  <conditionalFormatting sqref="L48:M48 U48">
    <cfRule type="expression" dxfId="392" priority="1260">
      <formula>L48="-"</formula>
    </cfRule>
  </conditionalFormatting>
  <conditionalFormatting sqref="L49:M49 U49">
    <cfRule type="expression" dxfId="391" priority="1255">
      <formula>L49="-"</formula>
    </cfRule>
  </conditionalFormatting>
  <conditionalFormatting sqref="L50:M50 U50">
    <cfRule type="expression" dxfId="390" priority="1250">
      <formula>L50="-"</formula>
    </cfRule>
  </conditionalFormatting>
  <conditionalFormatting sqref="L51:M51 U51">
    <cfRule type="expression" dxfId="389" priority="1245">
      <formula>L51="-"</formula>
    </cfRule>
  </conditionalFormatting>
  <conditionalFormatting sqref="L52:M52 U52">
    <cfRule type="expression" dxfId="388" priority="1240">
      <formula>L52="-"</formula>
    </cfRule>
  </conditionalFormatting>
  <conditionalFormatting sqref="L53:M53 U53">
    <cfRule type="expression" dxfId="387" priority="1235">
      <formula>L53="-"</formula>
    </cfRule>
  </conditionalFormatting>
  <conditionalFormatting sqref="L54:M54 U54">
    <cfRule type="expression" dxfId="386" priority="1230">
      <formula>L54="-"</formula>
    </cfRule>
  </conditionalFormatting>
  <conditionalFormatting sqref="L55:M55 U55">
    <cfRule type="expression" dxfId="385" priority="1225">
      <formula>L55="-"</formula>
    </cfRule>
  </conditionalFormatting>
  <conditionalFormatting sqref="U89">
    <cfRule type="expression" dxfId="384" priority="1201">
      <formula>U89="-"</formula>
    </cfRule>
  </conditionalFormatting>
  <conditionalFormatting sqref="L89:M89">
    <cfRule type="expression" dxfId="383" priority="1195">
      <formula>L89="-"</formula>
    </cfRule>
  </conditionalFormatting>
  <conditionalFormatting sqref="U90">
    <cfRule type="expression" dxfId="382" priority="1194">
      <formula>U90="-"</formula>
    </cfRule>
  </conditionalFormatting>
  <conditionalFormatting sqref="U126">
    <cfRule type="expression" dxfId="381" priority="1183">
      <formula>U126="-"</formula>
    </cfRule>
  </conditionalFormatting>
  <conditionalFormatting sqref="U127">
    <cfRule type="expression" dxfId="380" priority="1174">
      <formula>U127="-"</formula>
    </cfRule>
  </conditionalFormatting>
  <conditionalFormatting sqref="U79">
    <cfRule type="expression" dxfId="379" priority="1164">
      <formula>U79="-"</formula>
    </cfRule>
  </conditionalFormatting>
  <conditionalFormatting sqref="U80">
    <cfRule type="expression" dxfId="378" priority="1159">
      <formula>U80="-"</formula>
    </cfRule>
  </conditionalFormatting>
  <conditionalFormatting sqref="L72:M72">
    <cfRule type="expression" dxfId="377" priority="1146">
      <formula>L72="-"</formula>
    </cfRule>
  </conditionalFormatting>
  <conditionalFormatting sqref="U120">
    <cfRule type="expression" dxfId="376" priority="1120">
      <formula>U120="-"</formula>
    </cfRule>
  </conditionalFormatting>
  <conditionalFormatting sqref="L250:M251">
    <cfRule type="expression" dxfId="375" priority="755">
      <formula>L250="-"</formula>
    </cfRule>
  </conditionalFormatting>
  <conditionalFormatting sqref="L245:M246">
    <cfRule type="expression" dxfId="374" priority="754">
      <formula>L245="-"</formula>
    </cfRule>
  </conditionalFormatting>
  <conditionalFormatting sqref="L247:M249">
    <cfRule type="expression" dxfId="373" priority="753">
      <formula>L247="-"</formula>
    </cfRule>
  </conditionalFormatting>
  <conditionalFormatting sqref="L252:M280">
    <cfRule type="expression" dxfId="372" priority="752">
      <formula>L252="-"</formula>
    </cfRule>
  </conditionalFormatting>
  <conditionalFormatting sqref="O1:O13 O84:O291 O21 O30 O41 O63:O82 O313:T313 O308 O314 Q314 O336:O1048576 Q336:T339 S314:T314">
    <cfRule type="cellIs" dxfId="371" priority="749" operator="equal">
      <formula>"-"</formula>
    </cfRule>
  </conditionalFormatting>
  <conditionalFormatting sqref="U245:U279">
    <cfRule type="expression" dxfId="370" priority="744">
      <formula>U245="-"</formula>
    </cfRule>
  </conditionalFormatting>
  <conditionalFormatting sqref="L119:M119 U119">
    <cfRule type="expression" dxfId="369" priority="743">
      <formula>L119="-"</formula>
    </cfRule>
  </conditionalFormatting>
  <conditionalFormatting sqref="U9 L9:M9">
    <cfRule type="expression" dxfId="368" priority="722">
      <formula>L9="-"</formula>
    </cfRule>
  </conditionalFormatting>
  <conditionalFormatting sqref="L97:M97">
    <cfRule type="expression" dxfId="367" priority="677">
      <formula>L97="-"</formula>
    </cfRule>
  </conditionalFormatting>
  <conditionalFormatting sqref="I340:I1048576 I1:I291 I313:I314 I308">
    <cfRule type="duplicateValues" dxfId="366" priority="645"/>
  </conditionalFormatting>
  <conditionalFormatting sqref="G340:G1048576 G1:G291 G313:G314 G308">
    <cfRule type="duplicateValues" dxfId="365" priority="644"/>
  </conditionalFormatting>
  <conditionalFormatting sqref="Q1:Q82 Q340:Q1048576 Q84:Q291 Q308">
    <cfRule type="cellIs" dxfId="364" priority="642" operator="equal">
      <formula>"-"</formula>
    </cfRule>
  </conditionalFormatting>
  <conditionalFormatting sqref="N340:N1048576 N1:N82 N84:N291 N313:N314 N308">
    <cfRule type="cellIs" dxfId="363" priority="640" operator="equal">
      <formula>"-"</formula>
    </cfRule>
    <cfRule type="duplicateValues" dxfId="362" priority="641"/>
  </conditionalFormatting>
  <conditionalFormatting sqref="P1:P82 P340:P1048576 P84:P291 P308">
    <cfRule type="cellIs" dxfId="361" priority="636" operator="equal">
      <formula>"-"</formula>
    </cfRule>
  </conditionalFormatting>
  <conditionalFormatting sqref="R1:R82 R340:R1048576 R84:R291 R308">
    <cfRule type="cellIs" dxfId="360" priority="635" operator="equal">
      <formula>"-"</formula>
    </cfRule>
  </conditionalFormatting>
  <conditionalFormatting sqref="S1:S82 S340:S1048576 S84:S291 S308">
    <cfRule type="cellIs" dxfId="359" priority="634" operator="equal">
      <formula>"-"</formula>
    </cfRule>
  </conditionalFormatting>
  <conditionalFormatting sqref="T1:T82 T340:T1048576 T84:T291 T308">
    <cfRule type="cellIs" dxfId="358" priority="633" operator="equal">
      <formula>"-"</formula>
    </cfRule>
  </conditionalFormatting>
  <conditionalFormatting sqref="O335">
    <cfRule type="cellIs" dxfId="357" priority="632" operator="equal">
      <formula>"-"</formula>
    </cfRule>
  </conditionalFormatting>
  <conditionalFormatting sqref="Q335">
    <cfRule type="cellIs" dxfId="356" priority="627" operator="equal">
      <formula>"-"</formula>
    </cfRule>
  </conditionalFormatting>
  <conditionalFormatting sqref="P335">
    <cfRule type="cellIs" dxfId="355" priority="622" operator="equal">
      <formula>"-"</formula>
    </cfRule>
  </conditionalFormatting>
  <conditionalFormatting sqref="R335">
    <cfRule type="cellIs" dxfId="354" priority="621" operator="equal">
      <formula>"-"</formula>
    </cfRule>
  </conditionalFormatting>
  <conditionalFormatting sqref="S335">
    <cfRule type="cellIs" dxfId="353" priority="620" operator="equal">
      <formula>"-"</formula>
    </cfRule>
  </conditionalFormatting>
  <conditionalFormatting sqref="T335">
    <cfRule type="cellIs" dxfId="352" priority="619" operator="equal">
      <formula>"-"</formula>
    </cfRule>
  </conditionalFormatting>
  <conditionalFormatting sqref="U311 L311:M311">
    <cfRule type="expression" dxfId="351" priority="596">
      <formula>L311="-"</formula>
    </cfRule>
  </conditionalFormatting>
  <conditionalFormatting sqref="O311">
    <cfRule type="cellIs" dxfId="350" priority="595" operator="equal">
      <formula>"-"</formula>
    </cfRule>
  </conditionalFormatting>
  <conditionalFormatting sqref="Q311">
    <cfRule type="cellIs" dxfId="349" priority="592" operator="equal">
      <formula>"-"</formula>
    </cfRule>
  </conditionalFormatting>
  <conditionalFormatting sqref="N311">
    <cfRule type="cellIs" dxfId="348" priority="590" operator="equal">
      <formula>"-"</formula>
    </cfRule>
    <cfRule type="duplicateValues" dxfId="347" priority="591"/>
  </conditionalFormatting>
  <conditionalFormatting sqref="R311">
    <cfRule type="cellIs" dxfId="346" priority="588" operator="equal">
      <formula>"-"</formula>
    </cfRule>
  </conditionalFormatting>
  <conditionalFormatting sqref="S311">
    <cfRule type="cellIs" dxfId="345" priority="587" operator="equal">
      <formula>"-"</formula>
    </cfRule>
  </conditionalFormatting>
  <conditionalFormatting sqref="T311">
    <cfRule type="cellIs" dxfId="344" priority="586" operator="equal">
      <formula>"-"</formula>
    </cfRule>
  </conditionalFormatting>
  <conditionalFormatting sqref="I311">
    <cfRule type="duplicateValues" dxfId="343" priority="576"/>
  </conditionalFormatting>
  <conditionalFormatting sqref="L337:M337">
    <cfRule type="expression" dxfId="342" priority="558">
      <formula>L337="-"</formula>
    </cfRule>
  </conditionalFormatting>
  <conditionalFormatting sqref="L336:M336">
    <cfRule type="expression" dxfId="341" priority="557">
      <formula>L336="-"</formula>
    </cfRule>
  </conditionalFormatting>
  <conditionalFormatting sqref="L338:M338">
    <cfRule type="expression" dxfId="340" priority="555">
      <formula>L338="-"</formula>
    </cfRule>
  </conditionalFormatting>
  <conditionalFormatting sqref="L339:M339">
    <cfRule type="expression" dxfId="339" priority="556">
      <formula>L339="-"</formula>
    </cfRule>
  </conditionalFormatting>
  <conditionalFormatting sqref="U338">
    <cfRule type="expression" dxfId="338" priority="553">
      <formula>U338="-"</formula>
    </cfRule>
  </conditionalFormatting>
  <conditionalFormatting sqref="U337">
    <cfRule type="expression" dxfId="337" priority="552">
      <formula>U337="-"</formula>
    </cfRule>
  </conditionalFormatting>
  <conditionalFormatting sqref="U339">
    <cfRule type="expression" dxfId="336" priority="551">
      <formula>U339="-"</formula>
    </cfRule>
  </conditionalFormatting>
  <conditionalFormatting sqref="P336:P339">
    <cfRule type="cellIs" dxfId="335" priority="544" operator="equal">
      <formula>"-"</formula>
    </cfRule>
  </conditionalFormatting>
  <conditionalFormatting sqref="I335">
    <cfRule type="duplicateValues" dxfId="334" priority="2830"/>
  </conditionalFormatting>
  <conditionalFormatting sqref="G335">
    <cfRule type="duplicateValues" dxfId="333" priority="2831"/>
  </conditionalFormatting>
  <conditionalFormatting sqref="N335">
    <cfRule type="cellIs" dxfId="332" priority="2832" operator="equal">
      <formula>"-"</formula>
    </cfRule>
    <cfRule type="duplicateValues" dxfId="331" priority="2833"/>
  </conditionalFormatting>
  <conditionalFormatting sqref="O309">
    <cfRule type="cellIs" dxfId="330" priority="540" operator="equal">
      <formula>"-"</formula>
    </cfRule>
  </conditionalFormatting>
  <conditionalFormatting sqref="I310">
    <cfRule type="duplicateValues" dxfId="329" priority="539"/>
  </conditionalFormatting>
  <conditionalFormatting sqref="G309:G310">
    <cfRule type="duplicateValues" dxfId="328" priority="538"/>
  </conditionalFormatting>
  <conditionalFormatting sqref="Q309">
    <cfRule type="cellIs" dxfId="327" priority="537" operator="equal">
      <formula>"-"</formula>
    </cfRule>
  </conditionalFormatting>
  <conditionalFormatting sqref="N309">
    <cfRule type="cellIs" dxfId="326" priority="535" operator="equal">
      <formula>"-"</formula>
    </cfRule>
    <cfRule type="duplicateValues" dxfId="325" priority="536"/>
  </conditionalFormatting>
  <conditionalFormatting sqref="P309">
    <cfRule type="cellIs" dxfId="324" priority="534" operator="equal">
      <formula>"-"</formula>
    </cfRule>
  </conditionalFormatting>
  <conditionalFormatting sqref="R309">
    <cfRule type="cellIs" dxfId="323" priority="533" operator="equal">
      <formula>"-"</formula>
    </cfRule>
  </conditionalFormatting>
  <conditionalFormatting sqref="S309">
    <cfRule type="cellIs" dxfId="322" priority="532" operator="equal">
      <formula>"-"</formula>
    </cfRule>
  </conditionalFormatting>
  <conditionalFormatting sqref="T309">
    <cfRule type="cellIs" dxfId="321" priority="531" operator="equal">
      <formula>"-"</formula>
    </cfRule>
  </conditionalFormatting>
  <conditionalFormatting sqref="O320">
    <cfRule type="cellIs" dxfId="320" priority="530" operator="equal">
      <formula>"-"</formula>
    </cfRule>
  </conditionalFormatting>
  <conditionalFormatting sqref="I321">
    <cfRule type="duplicateValues" dxfId="319" priority="529"/>
  </conditionalFormatting>
  <conditionalFormatting sqref="G320:G321">
    <cfRule type="duplicateValues" dxfId="318" priority="528"/>
  </conditionalFormatting>
  <conditionalFormatting sqref="Q320">
    <cfRule type="cellIs" dxfId="317" priority="527" operator="equal">
      <formula>"-"</formula>
    </cfRule>
  </conditionalFormatting>
  <conditionalFormatting sqref="N320">
    <cfRule type="cellIs" dxfId="316" priority="525" operator="equal">
      <formula>"-"</formula>
    </cfRule>
    <cfRule type="duplicateValues" dxfId="315" priority="526"/>
  </conditionalFormatting>
  <conditionalFormatting sqref="R320">
    <cfRule type="cellIs" dxfId="314" priority="523" operator="equal">
      <formula>"-"</formula>
    </cfRule>
  </conditionalFormatting>
  <conditionalFormatting sqref="S320">
    <cfRule type="cellIs" dxfId="313" priority="522" operator="equal">
      <formula>"-"</formula>
    </cfRule>
  </conditionalFormatting>
  <conditionalFormatting sqref="T320">
    <cfRule type="cellIs" dxfId="312" priority="521" operator="equal">
      <formula>"-"</formula>
    </cfRule>
  </conditionalFormatting>
  <conditionalFormatting sqref="P320">
    <cfRule type="cellIs" dxfId="311" priority="515" operator="equal">
      <formula>"-"</formula>
    </cfRule>
  </conditionalFormatting>
  <conditionalFormatting sqref="Q310:T310">
    <cfRule type="cellIs" dxfId="310" priority="514" operator="equal">
      <formula>"-"</formula>
    </cfRule>
  </conditionalFormatting>
  <conditionalFormatting sqref="P321:T321">
    <cfRule type="cellIs" dxfId="309" priority="511" operator="equal">
      <formula>"-"</formula>
    </cfRule>
  </conditionalFormatting>
  <conditionalFormatting sqref="P311">
    <cfRule type="cellIs" dxfId="308" priority="507" operator="equal">
      <formula>"-"</formula>
    </cfRule>
  </conditionalFormatting>
  <conditionalFormatting sqref="G311">
    <cfRule type="duplicateValues" dxfId="307" priority="2846"/>
  </conditionalFormatting>
  <conditionalFormatting sqref="O316">
    <cfRule type="cellIs" dxfId="306" priority="487" operator="equal">
      <formula>"-"</formula>
    </cfRule>
  </conditionalFormatting>
  <conditionalFormatting sqref="I316:I317">
    <cfRule type="duplicateValues" dxfId="305" priority="486"/>
  </conditionalFormatting>
  <conditionalFormatting sqref="G316:G317">
    <cfRule type="duplicateValues" dxfId="304" priority="485"/>
  </conditionalFormatting>
  <conditionalFormatting sqref="Q316">
    <cfRule type="cellIs" dxfId="303" priority="484" operator="equal">
      <formula>"-"</formula>
    </cfRule>
  </conditionalFormatting>
  <conditionalFormatting sqref="N316">
    <cfRule type="cellIs" dxfId="302" priority="482" operator="equal">
      <formula>"-"</formula>
    </cfRule>
    <cfRule type="duplicateValues" dxfId="301" priority="483"/>
  </conditionalFormatting>
  <conditionalFormatting sqref="R316">
    <cfRule type="cellIs" dxfId="300" priority="480" operator="equal">
      <formula>"-"</formula>
    </cfRule>
  </conditionalFormatting>
  <conditionalFormatting sqref="S316">
    <cfRule type="cellIs" dxfId="299" priority="479" operator="equal">
      <formula>"-"</formula>
    </cfRule>
  </conditionalFormatting>
  <conditionalFormatting sqref="T316">
    <cfRule type="cellIs" dxfId="298" priority="478" operator="equal">
      <formula>"-"</formula>
    </cfRule>
  </conditionalFormatting>
  <conditionalFormatting sqref="O315">
    <cfRule type="cellIs" dxfId="297" priority="454" operator="equal">
      <formula>"-"</formula>
    </cfRule>
  </conditionalFormatting>
  <conditionalFormatting sqref="I318">
    <cfRule type="duplicateValues" dxfId="296" priority="464"/>
  </conditionalFormatting>
  <conditionalFormatting sqref="G318">
    <cfRule type="duplicateValues" dxfId="295" priority="463"/>
  </conditionalFormatting>
  <conditionalFormatting sqref="Q315">
    <cfRule type="cellIs" dxfId="294" priority="451" operator="equal">
      <formula>"-"</formula>
    </cfRule>
  </conditionalFormatting>
  <conditionalFormatting sqref="P315">
    <cfRule type="cellIs" dxfId="293" priority="448" operator="equal">
      <formula>"-"</formula>
    </cfRule>
  </conditionalFormatting>
  <conditionalFormatting sqref="T315">
    <cfRule type="cellIs" dxfId="292" priority="445" operator="equal">
      <formula>"-"</formula>
    </cfRule>
  </conditionalFormatting>
  <conditionalFormatting sqref="I315">
    <cfRule type="duplicateValues" dxfId="291" priority="453"/>
  </conditionalFormatting>
  <conditionalFormatting sqref="G315">
    <cfRule type="duplicateValues" dxfId="290" priority="452"/>
  </conditionalFormatting>
  <conditionalFormatting sqref="O292">
    <cfRule type="cellIs" dxfId="289" priority="426" operator="equal">
      <formula>"-"</formula>
    </cfRule>
  </conditionalFormatting>
  <conditionalFormatting sqref="Q292">
    <cfRule type="cellIs" dxfId="288" priority="422" operator="equal">
      <formula>"-"</formula>
    </cfRule>
  </conditionalFormatting>
  <conditionalFormatting sqref="P292">
    <cfRule type="cellIs" dxfId="287" priority="417" operator="equal">
      <formula>"-"</formula>
    </cfRule>
  </conditionalFormatting>
  <conditionalFormatting sqref="R292">
    <cfRule type="cellIs" dxfId="286" priority="416" operator="equal">
      <formula>"-"</formula>
    </cfRule>
  </conditionalFormatting>
  <conditionalFormatting sqref="S292">
    <cfRule type="cellIs" dxfId="285" priority="415" operator="equal">
      <formula>"-"</formula>
    </cfRule>
  </conditionalFormatting>
  <conditionalFormatting sqref="T292">
    <cfRule type="cellIs" dxfId="284" priority="414" operator="equal">
      <formula>"-"</formula>
    </cfRule>
  </conditionalFormatting>
  <conditionalFormatting sqref="O293">
    <cfRule type="cellIs" dxfId="283" priority="395" operator="equal">
      <formula>"-"</formula>
    </cfRule>
  </conditionalFormatting>
  <conditionalFormatting sqref="I294">
    <cfRule type="duplicateValues" dxfId="282" priority="394"/>
  </conditionalFormatting>
  <conditionalFormatting sqref="G293:G294">
    <cfRule type="duplicateValues" dxfId="281" priority="393"/>
  </conditionalFormatting>
  <conditionalFormatting sqref="Q293">
    <cfRule type="cellIs" dxfId="280" priority="392" operator="equal">
      <formula>"-"</formula>
    </cfRule>
  </conditionalFormatting>
  <conditionalFormatting sqref="N293">
    <cfRule type="cellIs" dxfId="279" priority="390" operator="equal">
      <formula>"-"</formula>
    </cfRule>
    <cfRule type="duplicateValues" dxfId="278" priority="391"/>
  </conditionalFormatting>
  <conditionalFormatting sqref="P293">
    <cfRule type="cellIs" dxfId="277" priority="389" operator="equal">
      <formula>"-"</formula>
    </cfRule>
  </conditionalFormatting>
  <conditionalFormatting sqref="R293">
    <cfRule type="cellIs" dxfId="276" priority="388" operator="equal">
      <formula>"-"</formula>
    </cfRule>
  </conditionalFormatting>
  <conditionalFormatting sqref="S293">
    <cfRule type="cellIs" dxfId="275" priority="387" operator="equal">
      <formula>"-"</formula>
    </cfRule>
  </conditionalFormatting>
  <conditionalFormatting sqref="T293">
    <cfRule type="cellIs" dxfId="274" priority="386" operator="equal">
      <formula>"-"</formula>
    </cfRule>
  </conditionalFormatting>
  <conditionalFormatting sqref="O298">
    <cfRule type="cellIs" dxfId="273" priority="385" operator="equal">
      <formula>"-"</formula>
    </cfRule>
  </conditionalFormatting>
  <conditionalFormatting sqref="I299">
    <cfRule type="duplicateValues" dxfId="272" priority="384"/>
  </conditionalFormatting>
  <conditionalFormatting sqref="G298:G299">
    <cfRule type="duplicateValues" dxfId="271" priority="383"/>
  </conditionalFormatting>
  <conditionalFormatting sqref="Q298">
    <cfRule type="cellIs" dxfId="270" priority="382" operator="equal">
      <formula>"-"</formula>
    </cfRule>
  </conditionalFormatting>
  <conditionalFormatting sqref="N298">
    <cfRule type="cellIs" dxfId="269" priority="380" operator="equal">
      <formula>"-"</formula>
    </cfRule>
    <cfRule type="duplicateValues" dxfId="268" priority="381"/>
  </conditionalFormatting>
  <conditionalFormatting sqref="R298">
    <cfRule type="cellIs" dxfId="267" priority="379" operator="equal">
      <formula>"-"</formula>
    </cfRule>
  </conditionalFormatting>
  <conditionalFormatting sqref="S298">
    <cfRule type="cellIs" dxfId="266" priority="378" operator="equal">
      <formula>"-"</formula>
    </cfRule>
  </conditionalFormatting>
  <conditionalFormatting sqref="T298">
    <cfRule type="cellIs" dxfId="265" priority="377" operator="equal">
      <formula>"-"</formula>
    </cfRule>
  </conditionalFormatting>
  <conditionalFormatting sqref="I293">
    <cfRule type="duplicateValues" dxfId="264" priority="376"/>
  </conditionalFormatting>
  <conditionalFormatting sqref="I298">
    <cfRule type="duplicateValues" dxfId="263" priority="375"/>
  </conditionalFormatting>
  <conditionalFormatting sqref="P298">
    <cfRule type="cellIs" dxfId="262" priority="373" operator="equal">
      <formula>"-"</formula>
    </cfRule>
  </conditionalFormatting>
  <conditionalFormatting sqref="O294:T294">
    <cfRule type="cellIs" dxfId="261" priority="372" operator="equal">
      <formula>"-"</formula>
    </cfRule>
  </conditionalFormatting>
  <conditionalFormatting sqref="O299:T299">
    <cfRule type="cellIs" dxfId="260" priority="369" operator="equal">
      <formula>"-"</formula>
    </cfRule>
  </conditionalFormatting>
  <conditionalFormatting sqref="O295">
    <cfRule type="cellIs" dxfId="259" priority="363" operator="equal">
      <formula>"-"</formula>
    </cfRule>
  </conditionalFormatting>
  <conditionalFormatting sqref="I296">
    <cfRule type="duplicateValues" dxfId="258" priority="362"/>
  </conditionalFormatting>
  <conditionalFormatting sqref="G295:G296">
    <cfRule type="duplicateValues" dxfId="257" priority="361"/>
  </conditionalFormatting>
  <conditionalFormatting sqref="Q295">
    <cfRule type="cellIs" dxfId="256" priority="360" operator="equal">
      <formula>"-"</formula>
    </cfRule>
  </conditionalFormatting>
  <conditionalFormatting sqref="N295">
    <cfRule type="cellIs" dxfId="255" priority="358" operator="equal">
      <formula>"-"</formula>
    </cfRule>
    <cfRule type="duplicateValues" dxfId="254" priority="359"/>
  </conditionalFormatting>
  <conditionalFormatting sqref="R295">
    <cfRule type="cellIs" dxfId="253" priority="356" operator="equal">
      <formula>"-"</formula>
    </cfRule>
  </conditionalFormatting>
  <conditionalFormatting sqref="S295">
    <cfRule type="cellIs" dxfId="252" priority="355" operator="equal">
      <formula>"-"</formula>
    </cfRule>
  </conditionalFormatting>
  <conditionalFormatting sqref="T295">
    <cfRule type="cellIs" dxfId="251" priority="354" operator="equal">
      <formula>"-"</formula>
    </cfRule>
  </conditionalFormatting>
  <conditionalFormatting sqref="I297">
    <cfRule type="duplicateValues" dxfId="250" priority="351"/>
  </conditionalFormatting>
  <conditionalFormatting sqref="G297">
    <cfRule type="duplicateValues" dxfId="249" priority="350"/>
  </conditionalFormatting>
  <conditionalFormatting sqref="I292">
    <cfRule type="duplicateValues" dxfId="248" priority="2867"/>
  </conditionalFormatting>
  <conditionalFormatting sqref="G292">
    <cfRule type="duplicateValues" dxfId="247" priority="2868"/>
  </conditionalFormatting>
  <conditionalFormatting sqref="N292">
    <cfRule type="cellIs" dxfId="246" priority="2869" operator="equal">
      <formula>"-"</formula>
    </cfRule>
    <cfRule type="duplicateValues" dxfId="245" priority="2870"/>
  </conditionalFormatting>
  <conditionalFormatting sqref="O325:T325 O322 O326 Q326 S326:T326">
    <cfRule type="cellIs" dxfId="244" priority="330" operator="equal">
      <formula>"-"</formula>
    </cfRule>
  </conditionalFormatting>
  <conditionalFormatting sqref="I326 I322">
    <cfRule type="duplicateValues" dxfId="243" priority="329"/>
  </conditionalFormatting>
  <conditionalFormatting sqref="G325:G326 G322">
    <cfRule type="duplicateValues" dxfId="242" priority="328"/>
  </conditionalFormatting>
  <conditionalFormatting sqref="Q322">
    <cfRule type="cellIs" dxfId="241" priority="326" operator="equal">
      <formula>"-"</formula>
    </cfRule>
  </conditionalFormatting>
  <conditionalFormatting sqref="P322">
    <cfRule type="cellIs" dxfId="240" priority="321" operator="equal">
      <formula>"-"</formula>
    </cfRule>
  </conditionalFormatting>
  <conditionalFormatting sqref="R322">
    <cfRule type="cellIs" dxfId="239" priority="320" operator="equal">
      <formula>"-"</formula>
    </cfRule>
  </conditionalFormatting>
  <conditionalFormatting sqref="S322">
    <cfRule type="cellIs" dxfId="238" priority="319" operator="equal">
      <formula>"-"</formula>
    </cfRule>
  </conditionalFormatting>
  <conditionalFormatting sqref="T322">
    <cfRule type="cellIs" dxfId="237" priority="318" operator="equal">
      <formula>"-"</formula>
    </cfRule>
  </conditionalFormatting>
  <conditionalFormatting sqref="O323">
    <cfRule type="cellIs" dxfId="236" priority="299" operator="equal">
      <formula>"-"</formula>
    </cfRule>
  </conditionalFormatting>
  <conditionalFormatting sqref="I324">
    <cfRule type="duplicateValues" dxfId="235" priority="298"/>
  </conditionalFormatting>
  <conditionalFormatting sqref="G323:G324">
    <cfRule type="duplicateValues" dxfId="234" priority="297"/>
  </conditionalFormatting>
  <conditionalFormatting sqref="Q323">
    <cfRule type="cellIs" dxfId="233" priority="296" operator="equal">
      <formula>"-"</formula>
    </cfRule>
  </conditionalFormatting>
  <conditionalFormatting sqref="N323">
    <cfRule type="cellIs" dxfId="232" priority="294" operator="equal">
      <formula>"-"</formula>
    </cfRule>
    <cfRule type="duplicateValues" dxfId="231" priority="295"/>
  </conditionalFormatting>
  <conditionalFormatting sqref="P323">
    <cfRule type="cellIs" dxfId="230" priority="293" operator="equal">
      <formula>"-"</formula>
    </cfRule>
  </conditionalFormatting>
  <conditionalFormatting sqref="R323">
    <cfRule type="cellIs" dxfId="229" priority="292" operator="equal">
      <formula>"-"</formula>
    </cfRule>
  </conditionalFormatting>
  <conditionalFormatting sqref="S323">
    <cfRule type="cellIs" dxfId="228" priority="291" operator="equal">
      <formula>"-"</formula>
    </cfRule>
  </conditionalFormatting>
  <conditionalFormatting sqref="T323">
    <cfRule type="cellIs" dxfId="227" priority="290" operator="equal">
      <formula>"-"</formula>
    </cfRule>
  </conditionalFormatting>
  <conditionalFormatting sqref="O333">
    <cfRule type="cellIs" dxfId="226" priority="289" operator="equal">
      <formula>"-"</formula>
    </cfRule>
  </conditionalFormatting>
  <conditionalFormatting sqref="I334">
    <cfRule type="duplicateValues" dxfId="225" priority="288"/>
  </conditionalFormatting>
  <conditionalFormatting sqref="G333:G334">
    <cfRule type="duplicateValues" dxfId="224" priority="287"/>
  </conditionalFormatting>
  <conditionalFormatting sqref="Q333">
    <cfRule type="cellIs" dxfId="223" priority="286" operator="equal">
      <formula>"-"</formula>
    </cfRule>
  </conditionalFormatting>
  <conditionalFormatting sqref="N333">
    <cfRule type="cellIs" dxfId="222" priority="284" operator="equal">
      <formula>"-"</formula>
    </cfRule>
    <cfRule type="duplicateValues" dxfId="221" priority="285"/>
  </conditionalFormatting>
  <conditionalFormatting sqref="R333">
    <cfRule type="cellIs" dxfId="220" priority="283" operator="equal">
      <formula>"-"</formula>
    </cfRule>
  </conditionalFormatting>
  <conditionalFormatting sqref="S333">
    <cfRule type="cellIs" dxfId="219" priority="282" operator="equal">
      <formula>"-"</formula>
    </cfRule>
  </conditionalFormatting>
  <conditionalFormatting sqref="T333">
    <cfRule type="cellIs" dxfId="218" priority="281" operator="equal">
      <formula>"-"</formula>
    </cfRule>
  </conditionalFormatting>
  <conditionalFormatting sqref="P333">
    <cfRule type="cellIs" dxfId="217" priority="277" operator="equal">
      <formula>"-"</formula>
    </cfRule>
  </conditionalFormatting>
  <conditionalFormatting sqref="Q324:T324">
    <cfRule type="cellIs" dxfId="216" priority="276" operator="equal">
      <formula>"-"</formula>
    </cfRule>
  </conditionalFormatting>
  <conditionalFormatting sqref="P334:T334">
    <cfRule type="cellIs" dxfId="215" priority="273" operator="equal">
      <formula>"-"</formula>
    </cfRule>
  </conditionalFormatting>
  <conditionalFormatting sqref="O328">
    <cfRule type="cellIs" dxfId="214" priority="267" operator="equal">
      <formula>"-"</formula>
    </cfRule>
  </conditionalFormatting>
  <conditionalFormatting sqref="I328:I329">
    <cfRule type="duplicateValues" dxfId="213" priority="266"/>
  </conditionalFormatting>
  <conditionalFormatting sqref="G328:G329">
    <cfRule type="duplicateValues" dxfId="212" priority="265"/>
  </conditionalFormatting>
  <conditionalFormatting sqref="Q328">
    <cfRule type="cellIs" dxfId="211" priority="264" operator="equal">
      <formula>"-"</formula>
    </cfRule>
  </conditionalFormatting>
  <conditionalFormatting sqref="N328">
    <cfRule type="cellIs" dxfId="210" priority="262" operator="equal">
      <formula>"-"</formula>
    </cfRule>
    <cfRule type="duplicateValues" dxfId="209" priority="263"/>
  </conditionalFormatting>
  <conditionalFormatting sqref="R328">
    <cfRule type="cellIs" dxfId="208" priority="260" operator="equal">
      <formula>"-"</formula>
    </cfRule>
  </conditionalFormatting>
  <conditionalFormatting sqref="S328">
    <cfRule type="cellIs" dxfId="207" priority="259" operator="equal">
      <formula>"-"</formula>
    </cfRule>
  </conditionalFormatting>
  <conditionalFormatting sqref="T328">
    <cfRule type="cellIs" dxfId="206" priority="258" operator="equal">
      <formula>"-"</formula>
    </cfRule>
  </conditionalFormatting>
  <conditionalFormatting sqref="I330">
    <cfRule type="duplicateValues" dxfId="205" priority="255"/>
  </conditionalFormatting>
  <conditionalFormatting sqref="G330">
    <cfRule type="duplicateValues" dxfId="204" priority="254"/>
  </conditionalFormatting>
  <conditionalFormatting sqref="O327">
    <cfRule type="cellIs" dxfId="203" priority="245" operator="equal">
      <formula>"-"</formula>
    </cfRule>
  </conditionalFormatting>
  <conditionalFormatting sqref="I327">
    <cfRule type="duplicateValues" dxfId="202" priority="244"/>
  </conditionalFormatting>
  <conditionalFormatting sqref="G327">
    <cfRule type="duplicateValues" dxfId="201" priority="243"/>
  </conditionalFormatting>
  <conditionalFormatting sqref="Q327">
    <cfRule type="cellIs" dxfId="200" priority="242" operator="equal">
      <formula>"-"</formula>
    </cfRule>
  </conditionalFormatting>
  <conditionalFormatting sqref="P327">
    <cfRule type="cellIs" dxfId="199" priority="241" operator="equal">
      <formula>"-"</formula>
    </cfRule>
  </conditionalFormatting>
  <conditionalFormatting sqref="T327">
    <cfRule type="cellIs" dxfId="198" priority="238" operator="equal">
      <formula>"-"</formula>
    </cfRule>
  </conditionalFormatting>
  <conditionalFormatting sqref="Q296:Q297">
    <cfRule type="cellIs" dxfId="197" priority="222" operator="equal">
      <formula>"-"</formula>
    </cfRule>
  </conditionalFormatting>
  <conditionalFormatting sqref="P296:P297">
    <cfRule type="cellIs" dxfId="196" priority="219" operator="equal">
      <formula>"-"</formula>
    </cfRule>
  </conditionalFormatting>
  <conditionalFormatting sqref="O319">
    <cfRule type="cellIs" dxfId="195" priority="213" operator="equal">
      <formula>"-"</formula>
    </cfRule>
  </conditionalFormatting>
  <conditionalFormatting sqref="T296:T297">
    <cfRule type="cellIs" dxfId="194" priority="216" operator="equal">
      <formula>"-"</formula>
    </cfRule>
  </conditionalFormatting>
  <conditionalFormatting sqref="U296:U297">
    <cfRule type="expression" dxfId="193" priority="224">
      <formula>U296="-"</formula>
    </cfRule>
  </conditionalFormatting>
  <conditionalFormatting sqref="P314">
    <cfRule type="cellIs" dxfId="192" priority="215" operator="equal">
      <formula>"-"</formula>
    </cfRule>
  </conditionalFormatting>
  <conditionalFormatting sqref="U319">
    <cfRule type="expression" dxfId="191" priority="214">
      <formula>U319="-"</formula>
    </cfRule>
  </conditionalFormatting>
  <conditionalFormatting sqref="I319">
    <cfRule type="duplicateValues" dxfId="190" priority="212"/>
  </conditionalFormatting>
  <conditionalFormatting sqref="G319">
    <cfRule type="duplicateValues" dxfId="189" priority="211"/>
  </conditionalFormatting>
  <conditionalFormatting sqref="Q319">
    <cfRule type="cellIs" dxfId="188" priority="210" operator="equal">
      <formula>"-"</formula>
    </cfRule>
  </conditionalFormatting>
  <conditionalFormatting sqref="P319">
    <cfRule type="cellIs" dxfId="187" priority="207" operator="equal">
      <formula>"-"</formula>
    </cfRule>
  </conditionalFormatting>
  <conditionalFormatting sqref="S319">
    <cfRule type="cellIs" dxfId="186" priority="205" operator="equal">
      <formula>"-"</formula>
    </cfRule>
  </conditionalFormatting>
  <conditionalFormatting sqref="T319">
    <cfRule type="cellIs" dxfId="185" priority="204" operator="equal">
      <formula>"-"</formula>
    </cfRule>
  </conditionalFormatting>
  <conditionalFormatting sqref="U317">
    <cfRule type="expression" dxfId="184" priority="203">
      <formula>U317="-"</formula>
    </cfRule>
  </conditionalFormatting>
  <conditionalFormatting sqref="O317:O318">
    <cfRule type="cellIs" dxfId="183" priority="202" operator="equal">
      <formula>"-"</formula>
    </cfRule>
  </conditionalFormatting>
  <conditionalFormatting sqref="Q317:Q318">
    <cfRule type="cellIs" dxfId="182" priority="201" operator="equal">
      <formula>"-"</formula>
    </cfRule>
  </conditionalFormatting>
  <conditionalFormatting sqref="N317:N318">
    <cfRule type="cellIs" dxfId="181" priority="199" operator="equal">
      <formula>"-"</formula>
    </cfRule>
    <cfRule type="duplicateValues" dxfId="180" priority="200"/>
  </conditionalFormatting>
  <conditionalFormatting sqref="P317:P318">
    <cfRule type="cellIs" dxfId="179" priority="198" operator="equal">
      <formula>"-"</formula>
    </cfRule>
  </conditionalFormatting>
  <conditionalFormatting sqref="R317:R318">
    <cfRule type="cellIs" dxfId="178" priority="197" operator="equal">
      <formula>"-"</formula>
    </cfRule>
  </conditionalFormatting>
  <conditionalFormatting sqref="S317:S318">
    <cfRule type="cellIs" dxfId="177" priority="196" operator="equal">
      <formula>"-"</formula>
    </cfRule>
  </conditionalFormatting>
  <conditionalFormatting sqref="T317:T318">
    <cfRule type="cellIs" dxfId="176" priority="195" operator="equal">
      <formula>"-"</formula>
    </cfRule>
  </conditionalFormatting>
  <conditionalFormatting sqref="N319">
    <cfRule type="cellIs" dxfId="175" priority="193" operator="equal">
      <formula>"-"</formula>
    </cfRule>
    <cfRule type="duplicateValues" dxfId="174" priority="194"/>
  </conditionalFormatting>
  <conditionalFormatting sqref="N325 N322">
    <cfRule type="cellIs" dxfId="173" priority="2921" operator="equal">
      <formula>"-"</formula>
    </cfRule>
    <cfRule type="duplicateValues" dxfId="172" priority="2922"/>
  </conditionalFormatting>
  <conditionalFormatting sqref="P326">
    <cfRule type="cellIs" dxfId="171" priority="192" operator="equal">
      <formula>"-"</formula>
    </cfRule>
  </conditionalFormatting>
  <conditionalFormatting sqref="N326">
    <cfRule type="cellIs" dxfId="170" priority="190" operator="equal">
      <formula>"-"</formula>
    </cfRule>
    <cfRule type="duplicateValues" dxfId="169" priority="191"/>
  </conditionalFormatting>
  <conditionalFormatting sqref="Q330">
    <cfRule type="cellIs" dxfId="168" priority="187" operator="equal">
      <formula>"-"</formula>
    </cfRule>
  </conditionalFormatting>
  <conditionalFormatting sqref="T330">
    <cfRule type="cellIs" dxfId="167" priority="182" operator="equal">
      <formula>"-"</formula>
    </cfRule>
  </conditionalFormatting>
  <conditionalFormatting sqref="U329">
    <cfRule type="expression" dxfId="166" priority="181">
      <formula>U329="-"</formula>
    </cfRule>
  </conditionalFormatting>
  <conditionalFormatting sqref="O329">
    <cfRule type="cellIs" dxfId="165" priority="180" operator="equal">
      <formula>"-"</formula>
    </cfRule>
  </conditionalFormatting>
  <conditionalFormatting sqref="Q329">
    <cfRule type="cellIs" dxfId="164" priority="179" operator="equal">
      <formula>"-"</formula>
    </cfRule>
  </conditionalFormatting>
  <conditionalFormatting sqref="N329">
    <cfRule type="cellIs" dxfId="163" priority="177" operator="equal">
      <formula>"-"</formula>
    </cfRule>
    <cfRule type="duplicateValues" dxfId="162" priority="178"/>
  </conditionalFormatting>
  <conditionalFormatting sqref="R329">
    <cfRule type="cellIs" dxfId="161" priority="176" operator="equal">
      <formula>"-"</formula>
    </cfRule>
  </conditionalFormatting>
  <conditionalFormatting sqref="S329">
    <cfRule type="cellIs" dxfId="160" priority="175" operator="equal">
      <formula>"-"</formula>
    </cfRule>
  </conditionalFormatting>
  <conditionalFormatting sqref="T329">
    <cfRule type="cellIs" dxfId="159" priority="174" operator="equal">
      <formula>"-"</formula>
    </cfRule>
  </conditionalFormatting>
  <conditionalFormatting sqref="P329:P330">
    <cfRule type="cellIs" dxfId="158" priority="173" operator="equal">
      <formula>"-"</formula>
    </cfRule>
  </conditionalFormatting>
  <conditionalFormatting sqref="I336:I339">
    <cfRule type="duplicateValues" dxfId="157" priority="2938"/>
  </conditionalFormatting>
  <conditionalFormatting sqref="G336:G339">
    <cfRule type="duplicateValues" dxfId="156" priority="2939"/>
  </conditionalFormatting>
  <conditionalFormatting sqref="N336:N339">
    <cfRule type="cellIs" dxfId="155" priority="2941" operator="equal">
      <formula>"-"</formula>
    </cfRule>
    <cfRule type="duplicateValues" dxfId="154" priority="2942"/>
  </conditionalFormatting>
  <conditionalFormatting sqref="L312:M312 U312">
    <cfRule type="expression" dxfId="153" priority="172">
      <formula>L312="-"</formula>
    </cfRule>
  </conditionalFormatting>
  <conditionalFormatting sqref="I312">
    <cfRule type="duplicateValues" dxfId="152" priority="171"/>
  </conditionalFormatting>
  <conditionalFormatting sqref="G312">
    <cfRule type="duplicateValues" dxfId="151" priority="170"/>
  </conditionalFormatting>
  <conditionalFormatting sqref="T312">
    <cfRule type="cellIs" dxfId="150" priority="169" operator="equal">
      <formula>"-"</formula>
    </cfRule>
  </conditionalFormatting>
  <conditionalFormatting sqref="N312">
    <cfRule type="cellIs" dxfId="149" priority="167" operator="equal">
      <formula>"-"</formula>
    </cfRule>
    <cfRule type="duplicateValues" dxfId="148" priority="168"/>
  </conditionalFormatting>
  <conditionalFormatting sqref="Q312">
    <cfRule type="cellIs" dxfId="147" priority="166" operator="equal">
      <formula>"-"</formula>
    </cfRule>
  </conditionalFormatting>
  <conditionalFormatting sqref="S312">
    <cfRule type="cellIs" dxfId="146" priority="164" operator="equal">
      <formula>"-"</formula>
    </cfRule>
  </conditionalFormatting>
  <conditionalFormatting sqref="P312">
    <cfRule type="cellIs" dxfId="145" priority="161" operator="equal">
      <formula>"-"</formula>
    </cfRule>
  </conditionalFormatting>
  <conditionalFormatting sqref="P310">
    <cfRule type="cellIs" dxfId="144" priority="160" operator="equal">
      <formula>"-"</formula>
    </cfRule>
  </conditionalFormatting>
  <conditionalFormatting sqref="P328">
    <cfRule type="cellIs" dxfId="143" priority="159" operator="equal">
      <formula>"-"</formula>
    </cfRule>
  </conditionalFormatting>
  <conditionalFormatting sqref="I332">
    <cfRule type="duplicateValues" dxfId="142" priority="158"/>
  </conditionalFormatting>
  <conditionalFormatting sqref="G332">
    <cfRule type="duplicateValues" dxfId="141" priority="157"/>
  </conditionalFormatting>
  <conditionalFormatting sqref="U332">
    <cfRule type="expression" dxfId="140" priority="156">
      <formula>U332="-"</formula>
    </cfRule>
  </conditionalFormatting>
  <conditionalFormatting sqref="O332">
    <cfRule type="cellIs" dxfId="139" priority="155" operator="equal">
      <formula>"-"</formula>
    </cfRule>
  </conditionalFormatting>
  <conditionalFormatting sqref="Q332">
    <cfRule type="cellIs" dxfId="138" priority="154" operator="equal">
      <formula>"-"</formula>
    </cfRule>
  </conditionalFormatting>
  <conditionalFormatting sqref="N332">
    <cfRule type="cellIs" dxfId="137" priority="152" operator="equal">
      <formula>"-"</formula>
    </cfRule>
    <cfRule type="duplicateValues" dxfId="136" priority="153"/>
  </conditionalFormatting>
  <conditionalFormatting sqref="R332">
    <cfRule type="cellIs" dxfId="135" priority="151" operator="equal">
      <formula>"-"</formula>
    </cfRule>
  </conditionalFormatting>
  <conditionalFormatting sqref="S332">
    <cfRule type="cellIs" dxfId="134" priority="150" operator="equal">
      <formula>"-"</formula>
    </cfRule>
  </conditionalFormatting>
  <conditionalFormatting sqref="T332">
    <cfRule type="cellIs" dxfId="133" priority="149" operator="equal">
      <formula>"-"</formula>
    </cfRule>
  </conditionalFormatting>
  <conditionalFormatting sqref="P324">
    <cfRule type="cellIs" dxfId="132" priority="145" operator="equal">
      <formula>"-"</formula>
    </cfRule>
  </conditionalFormatting>
  <conditionalFormatting sqref="N315">
    <cfRule type="cellIs" dxfId="131" priority="143" operator="equal">
      <formula>"-"</formula>
    </cfRule>
    <cfRule type="duplicateValues" dxfId="130" priority="144"/>
  </conditionalFormatting>
  <conditionalFormatting sqref="O83">
    <cfRule type="cellIs" dxfId="129" priority="142" operator="equal">
      <formula>"-"</formula>
    </cfRule>
  </conditionalFormatting>
  <conditionalFormatting sqref="Q83">
    <cfRule type="cellIs" dxfId="128" priority="141" operator="equal">
      <formula>"-"</formula>
    </cfRule>
  </conditionalFormatting>
  <conditionalFormatting sqref="N83">
    <cfRule type="cellIs" dxfId="127" priority="139" operator="equal">
      <formula>"-"</formula>
    </cfRule>
    <cfRule type="duplicateValues" dxfId="126" priority="140"/>
  </conditionalFormatting>
  <conditionalFormatting sqref="P83">
    <cfRule type="cellIs" dxfId="125" priority="138" operator="equal">
      <formula>"-"</formula>
    </cfRule>
  </conditionalFormatting>
  <conditionalFormatting sqref="R83">
    <cfRule type="cellIs" dxfId="124" priority="137" operator="equal">
      <formula>"-"</formula>
    </cfRule>
  </conditionalFormatting>
  <conditionalFormatting sqref="S83">
    <cfRule type="cellIs" dxfId="123" priority="136" operator="equal">
      <formula>"-"</formula>
    </cfRule>
  </conditionalFormatting>
  <conditionalFormatting sqref="T83">
    <cfRule type="cellIs" dxfId="122" priority="135" operator="equal">
      <formula>"-"</formula>
    </cfRule>
  </conditionalFormatting>
  <conditionalFormatting sqref="I331">
    <cfRule type="duplicateValues" dxfId="121" priority="134"/>
  </conditionalFormatting>
  <conditionalFormatting sqref="G331">
    <cfRule type="duplicateValues" dxfId="120" priority="133"/>
  </conditionalFormatting>
  <conditionalFormatting sqref="Q331">
    <cfRule type="cellIs" dxfId="119" priority="131" operator="equal">
      <formula>"-"</formula>
    </cfRule>
  </conditionalFormatting>
  <conditionalFormatting sqref="N331">
    <cfRule type="cellIs" dxfId="118" priority="129" operator="equal">
      <formula>"-"</formula>
    </cfRule>
    <cfRule type="duplicateValues" dxfId="117" priority="130"/>
  </conditionalFormatting>
  <conditionalFormatting sqref="S331">
    <cfRule type="cellIs" dxfId="116" priority="127" operator="equal">
      <formula>"-"</formula>
    </cfRule>
  </conditionalFormatting>
  <conditionalFormatting sqref="T331">
    <cfRule type="cellIs" dxfId="115" priority="126" operator="equal">
      <formula>"-"</formula>
    </cfRule>
  </conditionalFormatting>
  <conditionalFormatting sqref="O331">
    <cfRule type="cellIs" dxfId="114" priority="124" operator="equal">
      <formula>"-"</formula>
    </cfRule>
  </conditionalFormatting>
  <conditionalFormatting sqref="O330">
    <cfRule type="cellIs" dxfId="113" priority="123" operator="equal">
      <formula>"-"</formula>
    </cfRule>
  </conditionalFormatting>
  <conditionalFormatting sqref="N330">
    <cfRule type="cellIs" dxfId="112" priority="121" operator="equal">
      <formula>"-"</formula>
    </cfRule>
    <cfRule type="duplicateValues" dxfId="111" priority="122"/>
  </conditionalFormatting>
  <conditionalFormatting sqref="S330">
    <cfRule type="cellIs" dxfId="110" priority="120" operator="equal">
      <formula>"-"</formula>
    </cfRule>
  </conditionalFormatting>
  <conditionalFormatting sqref="R331">
    <cfRule type="cellIs" dxfId="108" priority="118" operator="equal">
      <formula>"-"</formula>
    </cfRule>
  </conditionalFormatting>
  <conditionalFormatting sqref="R319">
    <cfRule type="cellIs" dxfId="107" priority="117" operator="equal">
      <formula>"-"</formula>
    </cfRule>
  </conditionalFormatting>
  <conditionalFormatting sqref="R326">
    <cfRule type="cellIs" dxfId="106" priority="116" operator="equal">
      <formula>"-"</formula>
    </cfRule>
  </conditionalFormatting>
  <conditionalFormatting sqref="R327">
    <cfRule type="cellIs" dxfId="105" priority="115" operator="equal">
      <formula>"-"</formula>
    </cfRule>
  </conditionalFormatting>
  <conditionalFormatting sqref="S327">
    <cfRule type="cellIs" dxfId="104" priority="114" operator="equal">
      <formula>"-"</formula>
    </cfRule>
  </conditionalFormatting>
  <conditionalFormatting sqref="R312">
    <cfRule type="cellIs" dxfId="103" priority="113" operator="equal">
      <formula>"-"</formula>
    </cfRule>
  </conditionalFormatting>
  <conditionalFormatting sqref="R314">
    <cfRule type="cellIs" dxfId="102" priority="112" operator="equal">
      <formula>"-"</formula>
    </cfRule>
  </conditionalFormatting>
  <conditionalFormatting sqref="R315">
    <cfRule type="cellIs" dxfId="101" priority="111" operator="equal">
      <formula>"-"</formula>
    </cfRule>
  </conditionalFormatting>
  <conditionalFormatting sqref="S315">
    <cfRule type="cellIs" dxfId="100" priority="110" operator="equal">
      <formula>"-"</formula>
    </cfRule>
  </conditionalFormatting>
  <conditionalFormatting sqref="P331:P332">
    <cfRule type="cellIs" dxfId="99" priority="109" operator="equal">
      <formula>"-"</formula>
    </cfRule>
  </conditionalFormatting>
  <conditionalFormatting sqref="U318">
    <cfRule type="expression" dxfId="98" priority="108">
      <formula>U318="-"</formula>
    </cfRule>
  </conditionalFormatting>
  <conditionalFormatting sqref="U330">
    <cfRule type="expression" dxfId="97" priority="106">
      <formula>U330="-"</formula>
    </cfRule>
  </conditionalFormatting>
  <conditionalFormatting sqref="U326">
    <cfRule type="expression" dxfId="96" priority="104">
      <formula>U326="-"</formula>
    </cfRule>
  </conditionalFormatting>
  <conditionalFormatting sqref="O310">
    <cfRule type="cellIs" dxfId="95" priority="103" operator="equal">
      <formula>"-"</formula>
    </cfRule>
  </conditionalFormatting>
  <conditionalFormatting sqref="O324">
    <cfRule type="cellIs" dxfId="94" priority="102" operator="equal">
      <formula>"-"</formula>
    </cfRule>
  </conditionalFormatting>
  <conditionalFormatting sqref="O321">
    <cfRule type="cellIs" dxfId="93" priority="101" operator="equal">
      <formula>"-"</formula>
    </cfRule>
  </conditionalFormatting>
  <conditionalFormatting sqref="O334">
    <cfRule type="cellIs" dxfId="92" priority="100" operator="equal">
      <formula>"-"</formula>
    </cfRule>
  </conditionalFormatting>
  <conditionalFormatting sqref="O300">
    <cfRule type="cellIs" dxfId="91" priority="93" operator="equal">
      <formula>"-"</formula>
    </cfRule>
  </conditionalFormatting>
  <conditionalFormatting sqref="Q300">
    <cfRule type="cellIs" dxfId="90" priority="92" operator="equal">
      <formula>"-"</formula>
    </cfRule>
  </conditionalFormatting>
  <conditionalFormatting sqref="P300">
    <cfRule type="cellIs" dxfId="89" priority="91" operator="equal">
      <formula>"-"</formula>
    </cfRule>
  </conditionalFormatting>
  <conditionalFormatting sqref="R300">
    <cfRule type="cellIs" dxfId="88" priority="90" operator="equal">
      <formula>"-"</formula>
    </cfRule>
  </conditionalFormatting>
  <conditionalFormatting sqref="S300">
    <cfRule type="cellIs" dxfId="87" priority="89" operator="equal">
      <formula>"-"</formula>
    </cfRule>
  </conditionalFormatting>
  <conditionalFormatting sqref="T300">
    <cfRule type="cellIs" dxfId="86" priority="88" operator="equal">
      <formula>"-"</formula>
    </cfRule>
  </conditionalFormatting>
  <conditionalFormatting sqref="O301">
    <cfRule type="cellIs" dxfId="85" priority="87" operator="equal">
      <formula>"-"</formula>
    </cfRule>
  </conditionalFormatting>
  <conditionalFormatting sqref="I302">
    <cfRule type="duplicateValues" dxfId="84" priority="86"/>
  </conditionalFormatting>
  <conditionalFormatting sqref="G301:G302">
    <cfRule type="duplicateValues" dxfId="83" priority="85"/>
  </conditionalFormatting>
  <conditionalFormatting sqref="Q301">
    <cfRule type="cellIs" dxfId="82" priority="84" operator="equal">
      <formula>"-"</formula>
    </cfRule>
  </conditionalFormatting>
  <conditionalFormatting sqref="N301">
    <cfRule type="cellIs" dxfId="81" priority="82" operator="equal">
      <formula>"-"</formula>
    </cfRule>
    <cfRule type="duplicateValues" dxfId="80" priority="83"/>
  </conditionalFormatting>
  <conditionalFormatting sqref="P301">
    <cfRule type="cellIs" dxfId="79" priority="81" operator="equal">
      <formula>"-"</formula>
    </cfRule>
  </conditionalFormatting>
  <conditionalFormatting sqref="R301">
    <cfRule type="cellIs" dxfId="78" priority="80" operator="equal">
      <formula>"-"</formula>
    </cfRule>
  </conditionalFormatting>
  <conditionalFormatting sqref="S301">
    <cfRule type="cellIs" dxfId="77" priority="79" operator="equal">
      <formula>"-"</formula>
    </cfRule>
  </conditionalFormatting>
  <conditionalFormatting sqref="T301">
    <cfRule type="cellIs" dxfId="76" priority="78" operator="equal">
      <formula>"-"</formula>
    </cfRule>
  </conditionalFormatting>
  <conditionalFormatting sqref="O306">
    <cfRule type="cellIs" dxfId="75" priority="77" operator="equal">
      <formula>"-"</formula>
    </cfRule>
  </conditionalFormatting>
  <conditionalFormatting sqref="I307">
    <cfRule type="duplicateValues" dxfId="74" priority="76"/>
  </conditionalFormatting>
  <conditionalFormatting sqref="G306:G307">
    <cfRule type="duplicateValues" dxfId="73" priority="75"/>
  </conditionalFormatting>
  <conditionalFormatting sqref="Q306">
    <cfRule type="cellIs" dxfId="72" priority="74" operator="equal">
      <formula>"-"</formula>
    </cfRule>
  </conditionalFormatting>
  <conditionalFormatting sqref="N306">
    <cfRule type="cellIs" dxfId="71" priority="72" operator="equal">
      <formula>"-"</formula>
    </cfRule>
    <cfRule type="duplicateValues" dxfId="70" priority="73"/>
  </conditionalFormatting>
  <conditionalFormatting sqref="R306">
    <cfRule type="cellIs" dxfId="69" priority="71" operator="equal">
      <formula>"-"</formula>
    </cfRule>
  </conditionalFormatting>
  <conditionalFormatting sqref="S306">
    <cfRule type="cellIs" dxfId="68" priority="70" operator="equal">
      <formula>"-"</formula>
    </cfRule>
  </conditionalFormatting>
  <conditionalFormatting sqref="T306">
    <cfRule type="cellIs" dxfId="67" priority="69" operator="equal">
      <formula>"-"</formula>
    </cfRule>
  </conditionalFormatting>
  <conditionalFormatting sqref="P306">
    <cfRule type="cellIs" dxfId="66" priority="66" operator="equal">
      <formula>"-"</formula>
    </cfRule>
  </conditionalFormatting>
  <conditionalFormatting sqref="O302:T302">
    <cfRule type="cellIs" dxfId="65" priority="65" operator="equal">
      <formula>"-"</formula>
    </cfRule>
  </conditionalFormatting>
  <conditionalFormatting sqref="O307:T307">
    <cfRule type="cellIs" dxfId="64" priority="62" operator="equal">
      <formula>"-"</formula>
    </cfRule>
  </conditionalFormatting>
  <conditionalFormatting sqref="N307">
    <cfRule type="cellIs" dxfId="63" priority="60" operator="equal">
      <formula>"-"</formula>
    </cfRule>
    <cfRule type="duplicateValues" dxfId="62" priority="61"/>
  </conditionalFormatting>
  <conditionalFormatting sqref="O303">
    <cfRule type="cellIs" dxfId="61" priority="59" operator="equal">
      <formula>"-"</formula>
    </cfRule>
  </conditionalFormatting>
  <conditionalFormatting sqref="I303:I304">
    <cfRule type="duplicateValues" dxfId="60" priority="58"/>
  </conditionalFormatting>
  <conditionalFormatting sqref="G303:G304">
    <cfRule type="duplicateValues" dxfId="59" priority="57"/>
  </conditionalFormatting>
  <conditionalFormatting sqref="Q303">
    <cfRule type="cellIs" dxfId="58" priority="56" operator="equal">
      <formula>"-"</formula>
    </cfRule>
  </conditionalFormatting>
  <conditionalFormatting sqref="N303">
    <cfRule type="cellIs" dxfId="57" priority="54" operator="equal">
      <formula>"-"</formula>
    </cfRule>
    <cfRule type="duplicateValues" dxfId="56" priority="55"/>
  </conditionalFormatting>
  <conditionalFormatting sqref="R303">
    <cfRule type="cellIs" dxfId="55" priority="52" operator="equal">
      <formula>"-"</formula>
    </cfRule>
  </conditionalFormatting>
  <conditionalFormatting sqref="S303">
    <cfRule type="cellIs" dxfId="54" priority="51" operator="equal">
      <formula>"-"</formula>
    </cfRule>
  </conditionalFormatting>
  <conditionalFormatting sqref="T303">
    <cfRule type="cellIs" dxfId="53" priority="50" operator="equal">
      <formula>"-"</formula>
    </cfRule>
  </conditionalFormatting>
  <conditionalFormatting sqref="I305">
    <cfRule type="duplicateValues" dxfId="52" priority="49"/>
  </conditionalFormatting>
  <conditionalFormatting sqref="G305">
    <cfRule type="duplicateValues" dxfId="51" priority="48"/>
  </conditionalFormatting>
  <conditionalFormatting sqref="I300">
    <cfRule type="duplicateValues" dxfId="50" priority="94"/>
  </conditionalFormatting>
  <conditionalFormatting sqref="G300">
    <cfRule type="duplicateValues" dxfId="49" priority="95"/>
  </conditionalFormatting>
  <conditionalFormatting sqref="N300">
    <cfRule type="cellIs" dxfId="48" priority="96" operator="equal">
      <formula>"-"</formula>
    </cfRule>
    <cfRule type="duplicateValues" dxfId="47" priority="97"/>
  </conditionalFormatting>
  <conditionalFormatting sqref="Q304:Q305">
    <cfRule type="cellIs" dxfId="46" priority="45" operator="equal">
      <formula>"-"</formula>
    </cfRule>
  </conditionalFormatting>
  <conditionalFormatting sqref="P304:P305">
    <cfRule type="cellIs" dxfId="45" priority="44" operator="equal">
      <formula>"-"</formula>
    </cfRule>
  </conditionalFormatting>
  <conditionalFormatting sqref="R304:R305">
    <cfRule type="cellIs" dxfId="44" priority="43" operator="equal">
      <formula>"-"</formula>
    </cfRule>
  </conditionalFormatting>
  <conditionalFormatting sqref="S304:S305">
    <cfRule type="cellIs" dxfId="43" priority="42" operator="equal">
      <formula>"-"</formula>
    </cfRule>
  </conditionalFormatting>
  <conditionalFormatting sqref="T304:T305">
    <cfRule type="cellIs" dxfId="42" priority="41" operator="equal">
      <formula>"-"</formula>
    </cfRule>
  </conditionalFormatting>
  <conditionalFormatting sqref="U304:U305">
    <cfRule type="expression" dxfId="41" priority="47">
      <formula>U304="-"</formula>
    </cfRule>
  </conditionalFormatting>
  <conditionalFormatting sqref="O304:O305">
    <cfRule type="cellIs" dxfId="40" priority="46" operator="equal">
      <formula>"-"</formula>
    </cfRule>
  </conditionalFormatting>
  <conditionalFormatting sqref="N304:N305">
    <cfRule type="cellIs" dxfId="39" priority="98" operator="equal">
      <formula>"-"</formula>
    </cfRule>
    <cfRule type="duplicateValues" dxfId="38" priority="99"/>
  </conditionalFormatting>
  <conditionalFormatting sqref="I301">
    <cfRule type="duplicateValues" dxfId="37" priority="40"/>
  </conditionalFormatting>
  <conditionalFormatting sqref="I309">
    <cfRule type="duplicateValues" dxfId="36" priority="39"/>
  </conditionalFormatting>
  <conditionalFormatting sqref="N294">
    <cfRule type="cellIs" dxfId="35" priority="36" operator="equal">
      <formula>"-"</formula>
    </cfRule>
    <cfRule type="duplicateValues" dxfId="34" priority="37"/>
  </conditionalFormatting>
  <conditionalFormatting sqref="N297">
    <cfRule type="cellIs" dxfId="33" priority="34" operator="equal">
      <formula>"-"</formula>
    </cfRule>
    <cfRule type="duplicateValues" dxfId="32" priority="35"/>
  </conditionalFormatting>
  <conditionalFormatting sqref="N296">
    <cfRule type="cellIs" dxfId="31" priority="32" operator="equal">
      <formula>"-"</formula>
    </cfRule>
    <cfRule type="duplicateValues" dxfId="30" priority="33"/>
  </conditionalFormatting>
  <conditionalFormatting sqref="R296:R297">
    <cfRule type="cellIs" dxfId="29" priority="29" operator="equal">
      <formula>"-"</formula>
    </cfRule>
  </conditionalFormatting>
  <conditionalFormatting sqref="S296">
    <cfRule type="cellIs" dxfId="28" priority="30" operator="equal">
      <formula>"-"</formula>
    </cfRule>
  </conditionalFormatting>
  <conditionalFormatting sqref="S297">
    <cfRule type="cellIs" dxfId="27" priority="28" operator="equal">
      <formula>"-"</formula>
    </cfRule>
  </conditionalFormatting>
  <conditionalFormatting sqref="I295">
    <cfRule type="duplicateValues" dxfId="26" priority="27"/>
  </conditionalFormatting>
  <conditionalFormatting sqref="I323">
    <cfRule type="duplicateValues" dxfId="25" priority="26"/>
  </conditionalFormatting>
  <conditionalFormatting sqref="I306">
    <cfRule type="duplicateValues" dxfId="24" priority="25"/>
  </conditionalFormatting>
  <conditionalFormatting sqref="I320">
    <cfRule type="duplicateValues" dxfId="23" priority="24"/>
  </conditionalFormatting>
  <conditionalFormatting sqref="I333">
    <cfRule type="duplicateValues" dxfId="22" priority="23"/>
  </conditionalFormatting>
  <conditionalFormatting sqref="I325">
    <cfRule type="duplicateValues" dxfId="21" priority="22"/>
  </conditionalFormatting>
  <conditionalFormatting sqref="N327">
    <cfRule type="cellIs" dxfId="20" priority="20" operator="equal">
      <formula>"-"</formula>
    </cfRule>
    <cfRule type="duplicateValues" dxfId="19" priority="21"/>
  </conditionalFormatting>
  <conditionalFormatting sqref="U315">
    <cfRule type="expression" dxfId="18" priority="19">
      <formula>U315="-"</formula>
    </cfRule>
  </conditionalFormatting>
  <conditionalFormatting sqref="U327">
    <cfRule type="expression" dxfId="17" priority="18">
      <formula>U327="-"</formula>
    </cfRule>
  </conditionalFormatting>
  <conditionalFormatting sqref="U331">
    <cfRule type="expression" dxfId="16" priority="17">
      <formula>U331="-"</formula>
    </cfRule>
  </conditionalFormatting>
  <conditionalFormatting sqref="P295">
    <cfRule type="cellIs" dxfId="15" priority="16" operator="equal">
      <formula>"-"</formula>
    </cfRule>
  </conditionalFormatting>
  <conditionalFormatting sqref="N302">
    <cfRule type="cellIs" dxfId="14" priority="14" operator="equal">
      <formula>"-"</formula>
    </cfRule>
    <cfRule type="duplicateValues" dxfId="13" priority="15"/>
  </conditionalFormatting>
  <conditionalFormatting sqref="N310">
    <cfRule type="cellIs" dxfId="12" priority="12" operator="equal">
      <formula>"-"</formula>
    </cfRule>
    <cfRule type="duplicateValues" dxfId="11" priority="13"/>
  </conditionalFormatting>
  <conditionalFormatting sqref="N324">
    <cfRule type="cellIs" dxfId="10" priority="10" operator="equal">
      <formula>"-"</formula>
    </cfRule>
    <cfRule type="duplicateValues" dxfId="9" priority="11"/>
  </conditionalFormatting>
  <conditionalFormatting sqref="N299">
    <cfRule type="cellIs" dxfId="8" priority="8" operator="equal">
      <formula>"-"</formula>
    </cfRule>
    <cfRule type="duplicateValues" dxfId="7" priority="9"/>
  </conditionalFormatting>
  <conditionalFormatting sqref="N321">
    <cfRule type="cellIs" dxfId="6" priority="6" operator="equal">
      <formula>"-"</formula>
    </cfRule>
    <cfRule type="duplicateValues" dxfId="5" priority="7"/>
  </conditionalFormatting>
  <conditionalFormatting sqref="N334">
    <cfRule type="cellIs" dxfId="4" priority="4" operator="equal">
      <formula>"-"</formula>
    </cfRule>
    <cfRule type="duplicateValues" dxfId="3" priority="5"/>
  </conditionalFormatting>
  <conditionalFormatting sqref="P303">
    <cfRule type="cellIs" dxfId="2" priority="3" operator="equal">
      <formula>"-"</formula>
    </cfRule>
  </conditionalFormatting>
  <conditionalFormatting sqref="P316">
    <cfRule type="cellIs" dxfId="1" priority="2" operator="equal">
      <formula>"-"</formula>
    </cfRule>
  </conditionalFormatting>
  <conditionalFormatting sqref="R330">
    <cfRule type="cellIs" dxfId="0" priority="1" operator="equal">
      <formula>"-"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3"/>
  <sheetViews>
    <sheetView workbookViewId="0">
      <selection activeCell="Q39" sqref="P39:Q39"/>
    </sheetView>
  </sheetViews>
  <sheetFormatPr defaultColWidth="2.625" defaultRowHeight="13.5" x14ac:dyDescent="0.15"/>
  <cols>
    <col min="1" max="1" width="2.625" style="34" customWidth="1"/>
    <col min="2" max="2" width="2.625" style="41"/>
    <col min="3" max="6" width="2.625" style="34"/>
    <col min="7" max="7" width="2.625" style="41"/>
    <col min="8" max="11" width="2.625" style="34"/>
    <col min="12" max="12" width="2.625" style="41"/>
    <col min="13" max="16" width="2.625" style="34"/>
    <col min="17" max="17" width="2.625" style="41"/>
    <col min="18" max="16384" width="2.625" style="34"/>
  </cols>
  <sheetData>
    <row r="1" spans="1:25" x14ac:dyDescent="0.15">
      <c r="A1" s="35" t="s">
        <v>29</v>
      </c>
      <c r="B1" s="40"/>
      <c r="C1" s="36"/>
      <c r="D1" s="36"/>
      <c r="E1" s="37"/>
      <c r="F1" s="35" t="s">
        <v>49</v>
      </c>
      <c r="G1" s="40"/>
      <c r="H1" s="36"/>
      <c r="I1" s="36"/>
      <c r="J1" s="37"/>
      <c r="K1" s="35" t="s">
        <v>50</v>
      </c>
      <c r="L1" s="40"/>
      <c r="M1" s="36"/>
      <c r="N1" s="36"/>
      <c r="O1" s="37"/>
      <c r="P1" s="35" t="s">
        <v>52</v>
      </c>
      <c r="Q1" s="40"/>
      <c r="R1" s="36"/>
      <c r="S1" s="36"/>
      <c r="T1" s="37"/>
      <c r="U1" s="35" t="s">
        <v>53</v>
      </c>
      <c r="V1" s="40"/>
      <c r="W1" s="36"/>
      <c r="X1" s="36"/>
      <c r="Y1" s="37"/>
    </row>
    <row r="2" spans="1:25" x14ac:dyDescent="0.15">
      <c r="A2" s="38"/>
      <c r="B2" s="42" t="s">
        <v>30</v>
      </c>
      <c r="C2" s="43" t="s">
        <v>42</v>
      </c>
      <c r="D2" s="51" t="s">
        <v>44</v>
      </c>
      <c r="E2" s="44" t="s">
        <v>43</v>
      </c>
      <c r="F2" s="38"/>
      <c r="G2" s="42" t="s">
        <v>30</v>
      </c>
      <c r="H2" s="43" t="s">
        <v>42</v>
      </c>
      <c r="I2" s="51" t="s">
        <v>44</v>
      </c>
      <c r="J2" s="44" t="s">
        <v>43</v>
      </c>
      <c r="K2" s="38"/>
      <c r="L2" s="42" t="s">
        <v>30</v>
      </c>
      <c r="M2" s="43" t="s">
        <v>42</v>
      </c>
      <c r="N2" s="51" t="s">
        <v>46</v>
      </c>
      <c r="O2" s="44" t="s">
        <v>43</v>
      </c>
      <c r="P2" s="38"/>
      <c r="Q2" s="42" t="s">
        <v>30</v>
      </c>
      <c r="R2" s="43" t="s">
        <v>42</v>
      </c>
      <c r="S2" s="51" t="s">
        <v>44</v>
      </c>
      <c r="T2" s="44" t="s">
        <v>43</v>
      </c>
      <c r="U2" s="38"/>
      <c r="V2" s="42" t="s">
        <v>30</v>
      </c>
      <c r="W2" s="43" t="s">
        <v>42</v>
      </c>
      <c r="X2" s="51" t="s">
        <v>44</v>
      </c>
      <c r="Y2" s="44" t="s">
        <v>43</v>
      </c>
    </row>
    <row r="3" spans="1:25" x14ac:dyDescent="0.15">
      <c r="A3" s="38"/>
      <c r="B3" s="45" t="s">
        <v>31</v>
      </c>
      <c r="C3" s="46" t="s">
        <v>42</v>
      </c>
      <c r="D3" s="52" t="s">
        <v>45</v>
      </c>
      <c r="E3" s="47" t="s">
        <v>43</v>
      </c>
      <c r="F3" s="38"/>
      <c r="G3" s="45" t="s">
        <v>31</v>
      </c>
      <c r="H3" s="46" t="s">
        <v>42</v>
      </c>
      <c r="I3" s="52" t="s">
        <v>45</v>
      </c>
      <c r="J3" s="47" t="s">
        <v>43</v>
      </c>
      <c r="K3" s="38"/>
      <c r="L3" s="45" t="s">
        <v>31</v>
      </c>
      <c r="M3" s="46" t="s">
        <v>42</v>
      </c>
      <c r="N3" s="52" t="s">
        <v>51</v>
      </c>
      <c r="O3" s="47" t="s">
        <v>43</v>
      </c>
      <c r="P3" s="38"/>
      <c r="Q3" s="45" t="s">
        <v>31</v>
      </c>
      <c r="R3" s="46" t="s">
        <v>42</v>
      </c>
      <c r="S3" s="52" t="s">
        <v>45</v>
      </c>
      <c r="T3" s="47" t="s">
        <v>43</v>
      </c>
      <c r="U3" s="38"/>
      <c r="V3" s="45" t="s">
        <v>31</v>
      </c>
      <c r="W3" s="46" t="s">
        <v>42</v>
      </c>
      <c r="X3" s="52" t="s">
        <v>45</v>
      </c>
      <c r="Y3" s="47" t="s">
        <v>43</v>
      </c>
    </row>
    <row r="4" spans="1:25" x14ac:dyDescent="0.15">
      <c r="A4" s="38"/>
      <c r="B4" s="45" t="s">
        <v>32</v>
      </c>
      <c r="C4" s="46" t="s">
        <v>42</v>
      </c>
      <c r="D4" s="52" t="s">
        <v>46</v>
      </c>
      <c r="E4" s="47" t="s">
        <v>43</v>
      </c>
      <c r="F4" s="38"/>
      <c r="G4" s="45" t="s">
        <v>32</v>
      </c>
      <c r="H4" s="46" t="s">
        <v>42</v>
      </c>
      <c r="I4" s="52" t="s">
        <v>44</v>
      </c>
      <c r="J4" s="47" t="s">
        <v>43</v>
      </c>
      <c r="K4" s="38"/>
      <c r="L4" s="45" t="s">
        <v>32</v>
      </c>
      <c r="M4" s="46" t="s">
        <v>42</v>
      </c>
      <c r="N4" s="52" t="s">
        <v>44</v>
      </c>
      <c r="O4" s="47" t="s">
        <v>43</v>
      </c>
      <c r="P4" s="38"/>
      <c r="Q4" s="45" t="s">
        <v>32</v>
      </c>
      <c r="R4" s="46" t="s">
        <v>42</v>
      </c>
      <c r="S4" s="52" t="s">
        <v>44</v>
      </c>
      <c r="T4" s="47" t="s">
        <v>43</v>
      </c>
      <c r="U4" s="38"/>
      <c r="V4" s="45" t="s">
        <v>32</v>
      </c>
      <c r="W4" s="46" t="s">
        <v>42</v>
      </c>
      <c r="X4" s="52" t="s">
        <v>44</v>
      </c>
      <c r="Y4" s="47" t="s">
        <v>43</v>
      </c>
    </row>
    <row r="5" spans="1:25" x14ac:dyDescent="0.15">
      <c r="A5" s="38"/>
      <c r="B5" s="45" t="s">
        <v>33</v>
      </c>
      <c r="C5" s="46" t="s">
        <v>42</v>
      </c>
      <c r="D5" s="52" t="s">
        <v>47</v>
      </c>
      <c r="E5" s="47" t="s">
        <v>43</v>
      </c>
      <c r="F5" s="38"/>
      <c r="G5" s="45" t="s">
        <v>33</v>
      </c>
      <c r="H5" s="46" t="s">
        <v>42</v>
      </c>
      <c r="I5" s="52" t="s">
        <v>47</v>
      </c>
      <c r="J5" s="47" t="s">
        <v>43</v>
      </c>
      <c r="K5" s="38"/>
      <c r="L5" s="45" t="s">
        <v>33</v>
      </c>
      <c r="M5" s="46" t="s">
        <v>42</v>
      </c>
      <c r="N5" s="52" t="s">
        <v>47</v>
      </c>
      <c r="O5" s="47" t="s">
        <v>43</v>
      </c>
      <c r="P5" s="38"/>
      <c r="Q5" s="45" t="s">
        <v>33</v>
      </c>
      <c r="R5" s="46" t="s">
        <v>42</v>
      </c>
      <c r="S5" s="52" t="s">
        <v>45</v>
      </c>
      <c r="T5" s="47" t="s">
        <v>43</v>
      </c>
      <c r="U5" s="38"/>
      <c r="V5" s="45" t="s">
        <v>33</v>
      </c>
      <c r="W5" s="46" t="s">
        <v>42</v>
      </c>
      <c r="X5" s="52" t="s">
        <v>45</v>
      </c>
      <c r="Y5" s="47" t="s">
        <v>43</v>
      </c>
    </row>
    <row r="6" spans="1:25" x14ac:dyDescent="0.15">
      <c r="A6" s="38"/>
      <c r="B6" s="45" t="s">
        <v>34</v>
      </c>
      <c r="C6" s="46" t="s">
        <v>42</v>
      </c>
      <c r="D6" s="52" t="s">
        <v>44</v>
      </c>
      <c r="E6" s="47" t="s">
        <v>43</v>
      </c>
      <c r="F6" s="38"/>
      <c r="G6" s="45" t="s">
        <v>34</v>
      </c>
      <c r="H6" s="46" t="s">
        <v>42</v>
      </c>
      <c r="I6" s="52" t="s">
        <v>46</v>
      </c>
      <c r="J6" s="47" t="s">
        <v>43</v>
      </c>
      <c r="K6" s="38"/>
      <c r="L6" s="45" t="s">
        <v>34</v>
      </c>
      <c r="M6" s="46" t="s">
        <v>42</v>
      </c>
      <c r="N6" s="52" t="s">
        <v>44</v>
      </c>
      <c r="O6" s="47" t="s">
        <v>43</v>
      </c>
      <c r="P6" s="38"/>
      <c r="Q6" s="45" t="s">
        <v>34</v>
      </c>
      <c r="R6" s="46" t="s">
        <v>42</v>
      </c>
      <c r="S6" s="52" t="s">
        <v>44</v>
      </c>
      <c r="T6" s="47" t="s">
        <v>43</v>
      </c>
      <c r="U6" s="38"/>
      <c r="V6" s="45" t="s">
        <v>34</v>
      </c>
      <c r="W6" s="46" t="s">
        <v>42</v>
      </c>
      <c r="X6" s="52" t="s">
        <v>44</v>
      </c>
      <c r="Y6" s="47" t="s">
        <v>43</v>
      </c>
    </row>
    <row r="7" spans="1:25" x14ac:dyDescent="0.15">
      <c r="A7" s="38"/>
      <c r="B7" s="45" t="s">
        <v>35</v>
      </c>
      <c r="C7" s="46" t="s">
        <v>42</v>
      </c>
      <c r="D7" s="52" t="s">
        <v>45</v>
      </c>
      <c r="E7" s="47" t="s">
        <v>43</v>
      </c>
      <c r="F7" s="38"/>
      <c r="G7" s="45" t="s">
        <v>35</v>
      </c>
      <c r="H7" s="46" t="s">
        <v>42</v>
      </c>
      <c r="I7" s="52" t="s">
        <v>47</v>
      </c>
      <c r="J7" s="47" t="s">
        <v>43</v>
      </c>
      <c r="K7" s="38"/>
      <c r="L7" s="45" t="s">
        <v>35</v>
      </c>
      <c r="M7" s="46" t="s">
        <v>42</v>
      </c>
      <c r="N7" s="52" t="s">
        <v>47</v>
      </c>
      <c r="O7" s="47" t="s">
        <v>43</v>
      </c>
      <c r="P7" s="38"/>
      <c r="Q7" s="45" t="s">
        <v>35</v>
      </c>
      <c r="R7" s="46" t="s">
        <v>42</v>
      </c>
      <c r="S7" s="52" t="s">
        <v>47</v>
      </c>
      <c r="T7" s="47" t="s">
        <v>43</v>
      </c>
      <c r="U7" s="38"/>
      <c r="V7" s="45" t="s">
        <v>35</v>
      </c>
      <c r="W7" s="46" t="s">
        <v>42</v>
      </c>
      <c r="X7" s="52" t="s">
        <v>47</v>
      </c>
      <c r="Y7" s="47" t="s">
        <v>43</v>
      </c>
    </row>
    <row r="8" spans="1:25" x14ac:dyDescent="0.15">
      <c r="A8" s="38"/>
      <c r="B8" s="45" t="s">
        <v>36</v>
      </c>
      <c r="C8" s="46" t="s">
        <v>42</v>
      </c>
      <c r="D8" s="52" t="s">
        <v>44</v>
      </c>
      <c r="E8" s="47" t="s">
        <v>43</v>
      </c>
      <c r="F8" s="38"/>
      <c r="G8" s="45" t="s">
        <v>36</v>
      </c>
      <c r="H8" s="46" t="s">
        <v>42</v>
      </c>
      <c r="I8" s="52" t="s">
        <v>44</v>
      </c>
      <c r="J8" s="47" t="s">
        <v>43</v>
      </c>
      <c r="K8" s="38"/>
      <c r="L8" s="45" t="s">
        <v>36</v>
      </c>
      <c r="M8" s="46" t="s">
        <v>42</v>
      </c>
      <c r="N8" s="52" t="s">
        <v>47</v>
      </c>
      <c r="O8" s="47" t="s">
        <v>43</v>
      </c>
      <c r="P8" s="38"/>
      <c r="Q8" s="45" t="s">
        <v>36</v>
      </c>
      <c r="R8" s="46" t="s">
        <v>42</v>
      </c>
      <c r="S8" s="52" t="s">
        <v>46</v>
      </c>
      <c r="T8" s="47" t="s">
        <v>43</v>
      </c>
      <c r="U8" s="38"/>
      <c r="V8" s="45" t="s">
        <v>36</v>
      </c>
      <c r="W8" s="46" t="s">
        <v>42</v>
      </c>
      <c r="X8" s="52" t="s">
        <v>44</v>
      </c>
      <c r="Y8" s="47" t="s">
        <v>43</v>
      </c>
    </row>
    <row r="9" spans="1:25" x14ac:dyDescent="0.15">
      <c r="A9" s="38"/>
      <c r="B9" s="45" t="s">
        <v>37</v>
      </c>
      <c r="C9" s="46" t="s">
        <v>42</v>
      </c>
      <c r="D9" s="52" t="s">
        <v>47</v>
      </c>
      <c r="E9" s="47" t="s">
        <v>43</v>
      </c>
      <c r="F9" s="38"/>
      <c r="G9" s="45" t="s">
        <v>37</v>
      </c>
      <c r="H9" s="46" t="s">
        <v>42</v>
      </c>
      <c r="I9" s="52" t="s">
        <v>44</v>
      </c>
      <c r="J9" s="47" t="s">
        <v>43</v>
      </c>
      <c r="K9" s="38"/>
      <c r="L9" s="45" t="s">
        <v>37</v>
      </c>
      <c r="M9" s="46" t="s">
        <v>42</v>
      </c>
      <c r="N9" s="52" t="s">
        <v>44</v>
      </c>
      <c r="O9" s="47" t="s">
        <v>43</v>
      </c>
      <c r="P9" s="38"/>
      <c r="Q9" s="45" t="s">
        <v>37</v>
      </c>
      <c r="R9" s="46" t="s">
        <v>42</v>
      </c>
      <c r="S9" s="52" t="s">
        <v>44</v>
      </c>
      <c r="T9" s="47" t="s">
        <v>43</v>
      </c>
      <c r="U9" s="38"/>
      <c r="V9" s="45" t="s">
        <v>37</v>
      </c>
      <c r="W9" s="46" t="s">
        <v>42</v>
      </c>
      <c r="X9" s="52" t="s">
        <v>44</v>
      </c>
      <c r="Y9" s="47" t="s">
        <v>43</v>
      </c>
    </row>
    <row r="10" spans="1:25" x14ac:dyDescent="0.15">
      <c r="A10" s="38"/>
      <c r="B10" s="45" t="s">
        <v>38</v>
      </c>
      <c r="C10" s="46" t="s">
        <v>42</v>
      </c>
      <c r="D10" s="52" t="s">
        <v>47</v>
      </c>
      <c r="E10" s="47" t="s">
        <v>43</v>
      </c>
      <c r="F10" s="38"/>
      <c r="G10" s="45" t="s">
        <v>38</v>
      </c>
      <c r="H10" s="46" t="s">
        <v>42</v>
      </c>
      <c r="I10" s="52" t="s">
        <v>47</v>
      </c>
      <c r="J10" s="47" t="s">
        <v>43</v>
      </c>
      <c r="K10" s="38"/>
      <c r="L10" s="45" t="s">
        <v>38</v>
      </c>
      <c r="M10" s="46" t="s">
        <v>42</v>
      </c>
      <c r="N10" s="52" t="s">
        <v>47</v>
      </c>
      <c r="O10" s="47" t="s">
        <v>43</v>
      </c>
      <c r="P10" s="38"/>
      <c r="Q10" s="45" t="s">
        <v>38</v>
      </c>
      <c r="R10" s="46" t="s">
        <v>42</v>
      </c>
      <c r="S10" s="52" t="s">
        <v>47</v>
      </c>
      <c r="T10" s="47" t="s">
        <v>43</v>
      </c>
      <c r="U10" s="38"/>
      <c r="V10" s="45" t="s">
        <v>38</v>
      </c>
      <c r="W10" s="46" t="s">
        <v>42</v>
      </c>
      <c r="X10" s="52" t="s">
        <v>46</v>
      </c>
      <c r="Y10" s="47" t="s">
        <v>43</v>
      </c>
    </row>
    <row r="11" spans="1:25" x14ac:dyDescent="0.15">
      <c r="A11" s="38"/>
      <c r="B11" s="45" t="s">
        <v>39</v>
      </c>
      <c r="C11" s="46" t="s">
        <v>42</v>
      </c>
      <c r="D11" s="52" t="s">
        <v>44</v>
      </c>
      <c r="E11" s="47" t="s">
        <v>43</v>
      </c>
      <c r="F11" s="38"/>
      <c r="G11" s="45" t="s">
        <v>39</v>
      </c>
      <c r="H11" s="46" t="s">
        <v>42</v>
      </c>
      <c r="I11" s="52" t="s">
        <v>47</v>
      </c>
      <c r="J11" s="47" t="s">
        <v>43</v>
      </c>
      <c r="K11" s="38"/>
      <c r="L11" s="45" t="s">
        <v>39</v>
      </c>
      <c r="M11" s="46" t="s">
        <v>42</v>
      </c>
      <c r="N11" s="52" t="s">
        <v>46</v>
      </c>
      <c r="O11" s="47" t="s">
        <v>43</v>
      </c>
      <c r="P11" s="38"/>
      <c r="Q11" s="45" t="s">
        <v>39</v>
      </c>
      <c r="R11" s="46" t="s">
        <v>42</v>
      </c>
      <c r="S11" s="52" t="s">
        <v>44</v>
      </c>
      <c r="T11" s="47" t="s">
        <v>43</v>
      </c>
      <c r="U11" s="38"/>
      <c r="V11" s="45" t="s">
        <v>39</v>
      </c>
      <c r="W11" s="46" t="s">
        <v>42</v>
      </c>
      <c r="X11" s="52" t="s">
        <v>44</v>
      </c>
      <c r="Y11" s="47" t="s">
        <v>43</v>
      </c>
    </row>
    <row r="12" spans="1:25" x14ac:dyDescent="0.15">
      <c r="A12" s="38"/>
      <c r="B12" s="45" t="s">
        <v>40</v>
      </c>
      <c r="C12" s="46" t="s">
        <v>42</v>
      </c>
      <c r="D12" s="52" t="s">
        <v>46</v>
      </c>
      <c r="E12" s="47" t="s">
        <v>43</v>
      </c>
      <c r="F12" s="38"/>
      <c r="G12" s="45" t="s">
        <v>40</v>
      </c>
      <c r="H12" s="46" t="s">
        <v>42</v>
      </c>
      <c r="I12" s="52" t="s">
        <v>47</v>
      </c>
      <c r="J12" s="47" t="s">
        <v>43</v>
      </c>
      <c r="K12" s="38"/>
      <c r="L12" s="45" t="s">
        <v>40</v>
      </c>
      <c r="M12" s="46" t="s">
        <v>42</v>
      </c>
      <c r="N12" s="52" t="s">
        <v>47</v>
      </c>
      <c r="O12" s="47" t="s">
        <v>43</v>
      </c>
      <c r="P12" s="38"/>
      <c r="Q12" s="45" t="s">
        <v>40</v>
      </c>
      <c r="R12" s="46" t="s">
        <v>42</v>
      </c>
      <c r="S12" s="52" t="s">
        <v>47</v>
      </c>
      <c r="T12" s="47" t="s">
        <v>43</v>
      </c>
      <c r="U12" s="38"/>
      <c r="V12" s="45" t="s">
        <v>40</v>
      </c>
      <c r="W12" s="46" t="s">
        <v>42</v>
      </c>
      <c r="X12" s="52" t="s">
        <v>47</v>
      </c>
      <c r="Y12" s="47" t="s">
        <v>43</v>
      </c>
    </row>
    <row r="13" spans="1:25" x14ac:dyDescent="0.15">
      <c r="A13" s="39"/>
      <c r="B13" s="48" t="s">
        <v>41</v>
      </c>
      <c r="C13" s="49" t="s">
        <v>42</v>
      </c>
      <c r="D13" s="53" t="s">
        <v>48</v>
      </c>
      <c r="E13" s="50" t="s">
        <v>43</v>
      </c>
      <c r="F13" s="39"/>
      <c r="G13" s="48" t="s">
        <v>41</v>
      </c>
      <c r="H13" s="49" t="s">
        <v>42</v>
      </c>
      <c r="I13" s="53" t="s">
        <v>45</v>
      </c>
      <c r="J13" s="50" t="s">
        <v>43</v>
      </c>
      <c r="K13" s="39"/>
      <c r="L13" s="48" t="s">
        <v>41</v>
      </c>
      <c r="M13" s="49" t="s">
        <v>42</v>
      </c>
      <c r="N13" s="53" t="s">
        <v>45</v>
      </c>
      <c r="O13" s="50" t="s">
        <v>43</v>
      </c>
      <c r="P13" s="39"/>
      <c r="Q13" s="48" t="s">
        <v>41</v>
      </c>
      <c r="R13" s="49" t="s">
        <v>42</v>
      </c>
      <c r="S13" s="53" t="s">
        <v>45</v>
      </c>
      <c r="T13" s="50" t="s">
        <v>43</v>
      </c>
      <c r="U13" s="39"/>
      <c r="V13" s="48" t="s">
        <v>41</v>
      </c>
      <c r="W13" s="49" t="s">
        <v>42</v>
      </c>
      <c r="X13" s="53" t="s">
        <v>45</v>
      </c>
      <c r="Y13" s="50" t="s">
        <v>43</v>
      </c>
    </row>
  </sheetData>
  <customSheetViews>
    <customSheetView guid="{31DF3BDB-3E5F-4056-9600-84C4ADF93913}" state="hidden">
      <selection activeCell="Q39" sqref="P39:Q39"/>
      <pageMargins left="0.7" right="0.7" top="0.75" bottom="0.75" header="0.3" footer="0.3"/>
      <pageSetup paperSize="9" orientation="portrait" r:id="rId1"/>
    </customSheetView>
    <customSheetView guid="{A19F43F1-1490-4FB2-9DE9-3B0D8A140B66}" state="hidden">
      <selection activeCell="Q39" sqref="P39:Q39"/>
      <pageMargins left="0.7" right="0.7" top="0.75" bottom="0.75" header="0.3" footer="0.3"/>
      <pageSetup paperSize="9" orientation="portrait" r:id="rId2"/>
    </customSheetView>
    <customSheetView guid="{CE8166F8-0E50-428B-BE75-CF80B464B8CC}" state="hidden">
      <selection activeCell="Q39" sqref="P39:Q39"/>
      <pageMargins left="0.7" right="0.7" top="0.75" bottom="0.75" header="0.3" footer="0.3"/>
      <pageSetup paperSize="9" orientation="portrait" r:id="rId3"/>
    </customSheetView>
    <customSheetView guid="{80710A0A-B641-4739-94D9-553DAF4CA0B0}" state="hidden">
      <selection activeCell="Q39" sqref="P39:Q39"/>
      <pageMargins left="0.7" right="0.7" top="0.75" bottom="0.75" header="0.3" footer="0.3"/>
      <pageSetup paperSize="9" orientation="portrait" r:id="rId4"/>
    </customSheetView>
    <customSheetView guid="{33DD37BC-199A-4FC2-9FD1-FA2FD3BB7CDA}" state="hidden">
      <selection activeCell="Q39" sqref="P39:Q39"/>
      <pageMargins left="0.7" right="0.7" top="0.75" bottom="0.75" header="0.3" footer="0.3"/>
      <pageSetup paperSize="9" orientation="portrait" r:id="rId5"/>
    </customSheetView>
  </customSheetViews>
  <phoneticPr fontId="2"/>
  <pageMargins left="0.7" right="0.7" top="0.75" bottom="0.75" header="0.3" footer="0.3"/>
  <pageSetup paperSize="9" orientation="portrait" r:id="rId6"/>
  <ignoredErrors>
    <ignoredError sqref="A1:T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ジョブ一覧</vt:lpstr>
      <vt:lpstr>(参考)月次ジョブ稼働日</vt:lpstr>
      <vt:lpstr>ジョブ一覧!Print_Area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大柴　桂太</dc:creator>
  <cp:lastModifiedBy>緒方　一幸</cp:lastModifiedBy>
  <cp:lastPrinted>2023-06-29T11:52:41Z</cp:lastPrinted>
  <dcterms:created xsi:type="dcterms:W3CDTF">2018-10-31T02:08:49Z</dcterms:created>
  <dcterms:modified xsi:type="dcterms:W3CDTF">2023-07-18T13:06:11Z</dcterms:modified>
</cp:coreProperties>
</file>