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27870" windowHeight="12795" activeTab="1"/>
  </bookViews>
  <sheets>
    <sheet name="ジョブ一覧" sheetId="9" r:id="rId1"/>
    <sheet name="ジョブ一覧 (受託領域)" sheetId="10" r:id="rId2"/>
  </sheets>
  <definedNames>
    <definedName name="_xlnm._FilterDatabase" localSheetId="0" hidden="1">ジョブ一覧!$A$4:$CI$149</definedName>
    <definedName name="_xlnm._FilterDatabase" localSheetId="1" hidden="1">'ジョブ一覧 (受託領域)'!$A$4:$CI$13</definedName>
    <definedName name="_xlnm.Print_Area" localSheetId="0">ジョブ一覧!$A$1:$CI$150</definedName>
    <definedName name="_xlnm.Print_Area" localSheetId="1">'ジョブ一覧 (受託領域)'!$A$1:$CI$26</definedName>
  </definedNames>
  <calcPr calcId="162913"/>
</workbook>
</file>

<file path=xl/calcChain.xml><?xml version="1.0" encoding="utf-8"?>
<calcChain xmlns="http://schemas.openxmlformats.org/spreadsheetml/2006/main">
  <c r="L10" i="10" l="1"/>
  <c r="G11" i="10" l="1"/>
  <c r="G12" i="10" s="1"/>
  <c r="G13" i="10" s="1"/>
  <c r="C11" i="10"/>
  <c r="C12" i="10" s="1"/>
  <c r="C13" i="10" s="1"/>
  <c r="A10" i="10"/>
  <c r="U10" i="10"/>
  <c r="CM10" i="10" l="1"/>
  <c r="A71" i="9" l="1"/>
  <c r="AK71" i="9"/>
  <c r="G8" i="10"/>
  <c r="C8" i="10"/>
  <c r="AK7" i="10"/>
  <c r="L7" i="10"/>
  <c r="U7" i="10" s="1"/>
  <c r="G6" i="10"/>
  <c r="C6" i="10"/>
  <c r="AC5" i="10"/>
  <c r="L5" i="10"/>
  <c r="U5" i="10" s="1"/>
  <c r="G6" i="9"/>
  <c r="G7" i="9" s="1"/>
  <c r="G8" i="9" s="1"/>
  <c r="G9" i="9" s="1"/>
  <c r="C6" i="9"/>
  <c r="C7" i="9" s="1"/>
  <c r="C8" i="9" s="1"/>
  <c r="C9" i="9" s="1"/>
  <c r="AK25" i="10"/>
  <c r="AC25" i="10"/>
  <c r="A25" i="10"/>
  <c r="AC24" i="10"/>
  <c r="A24" i="10"/>
  <c r="AC23" i="10"/>
  <c r="A23" i="10"/>
  <c r="AC22" i="10"/>
  <c r="A22" i="10"/>
  <c r="AC21" i="10"/>
  <c r="A21" i="10"/>
  <c r="AC20" i="10"/>
  <c r="A20" i="10"/>
  <c r="AC19" i="10"/>
  <c r="A19" i="10"/>
  <c r="AC18" i="10"/>
  <c r="A18" i="10"/>
  <c r="AC17" i="10"/>
  <c r="A17" i="10"/>
  <c r="AC16" i="10"/>
  <c r="A16" i="10"/>
  <c r="AC15" i="10"/>
  <c r="G15" i="10"/>
  <c r="G16" i="10" s="1"/>
  <c r="G17" i="10" s="1"/>
  <c r="G18" i="10" s="1"/>
  <c r="G19" i="10" s="1"/>
  <c r="G20" i="10" s="1"/>
  <c r="C15" i="10"/>
  <c r="A15" i="10"/>
  <c r="AC14" i="10"/>
  <c r="L14" i="10"/>
  <c r="U14" i="10" s="1"/>
  <c r="A14" i="10"/>
  <c r="A13" i="10"/>
  <c r="A12" i="10"/>
  <c r="A11" i="10"/>
  <c r="AK9" i="10"/>
  <c r="A9" i="10"/>
  <c r="A8" i="10"/>
  <c r="A7" i="10"/>
  <c r="AC6" i="10"/>
  <c r="A6" i="10"/>
  <c r="A5" i="10"/>
  <c r="C9" i="10" l="1"/>
  <c r="L9" i="10" s="1"/>
  <c r="G9" i="10"/>
  <c r="CM7" i="10"/>
  <c r="CM14" i="10"/>
  <c r="CM5" i="10"/>
  <c r="G25" i="10"/>
  <c r="G21" i="10"/>
  <c r="G22" i="10" s="1"/>
  <c r="G23" i="10" s="1"/>
  <c r="G24" i="10" s="1"/>
  <c r="C16" i="10"/>
  <c r="L15" i="10"/>
  <c r="U15" i="10" l="1"/>
  <c r="CM15" i="10" s="1"/>
  <c r="L16" i="10"/>
  <c r="U16" i="10" s="1"/>
  <c r="CM16" i="10" s="1"/>
  <c r="C17" i="10"/>
  <c r="L6" i="10"/>
  <c r="U6" i="10" s="1"/>
  <c r="CM6" i="10" s="1"/>
  <c r="C18" i="10" l="1"/>
  <c r="L17" i="10"/>
  <c r="U17" i="10" s="1"/>
  <c r="CM17" i="10" s="1"/>
  <c r="AC6" i="9"/>
  <c r="A6" i="9"/>
  <c r="L18" i="10" l="1"/>
  <c r="U18" i="10" s="1"/>
  <c r="CM18" i="10" s="1"/>
  <c r="C19" i="10"/>
  <c r="L138" i="9"/>
  <c r="L137" i="9"/>
  <c r="C20" i="10" l="1"/>
  <c r="L19" i="10"/>
  <c r="AK55" i="9"/>
  <c r="A55" i="9"/>
  <c r="U19" i="10" l="1"/>
  <c r="CM19" i="10" s="1"/>
  <c r="C21" i="10"/>
  <c r="L20" i="10"/>
  <c r="C25" i="10"/>
  <c r="L25" i="10" s="1"/>
  <c r="L13" i="10"/>
  <c r="U13" i="10" s="1"/>
  <c r="CM13" i="10" s="1"/>
  <c r="U25" i="10" l="1"/>
  <c r="CM25" i="10" s="1"/>
  <c r="U20" i="10"/>
  <c r="CM20" i="10" s="1"/>
  <c r="C22" i="10"/>
  <c r="L21" i="10"/>
  <c r="AC7" i="9"/>
  <c r="A7" i="9"/>
  <c r="U21" i="10" l="1"/>
  <c r="CM21" i="10" s="1"/>
  <c r="L11" i="10"/>
  <c r="U11" i="10" s="1"/>
  <c r="CM11" i="10" s="1"/>
  <c r="L12" i="10"/>
  <c r="U12" i="10" s="1"/>
  <c r="CM12" i="10" s="1"/>
  <c r="L22" i="10"/>
  <c r="C23" i="10"/>
  <c r="A143" i="9"/>
  <c r="U22" i="10" l="1"/>
  <c r="CM22" i="10" s="1"/>
  <c r="C24" i="10"/>
  <c r="L24" i="10" s="1"/>
  <c r="L23" i="10"/>
  <c r="AK68" i="9"/>
  <c r="AK67" i="9"/>
  <c r="AC67" i="9"/>
  <c r="A67" i="9"/>
  <c r="U23" i="10" l="1"/>
  <c r="CM23" i="10" s="1"/>
  <c r="U24" i="10"/>
  <c r="CM24" i="10" s="1"/>
  <c r="AK76" i="9"/>
  <c r="AC76" i="9"/>
  <c r="A76" i="9"/>
  <c r="AK77" i="9"/>
  <c r="AC77" i="9"/>
  <c r="A77" i="9"/>
  <c r="AK65" i="9" l="1"/>
  <c r="AC65" i="9"/>
  <c r="A65" i="9"/>
  <c r="AK41" i="9" l="1"/>
  <c r="A41" i="9"/>
  <c r="AK42" i="9"/>
  <c r="A42" i="9"/>
  <c r="AK43" i="9"/>
  <c r="A43" i="9"/>
  <c r="AK44" i="9"/>
  <c r="A44" i="9"/>
  <c r="AK45" i="9"/>
  <c r="A45" i="9"/>
  <c r="AK46" i="9"/>
  <c r="A46" i="9"/>
  <c r="AK47" i="9"/>
  <c r="A47" i="9"/>
  <c r="AK48" i="9"/>
  <c r="A48" i="9"/>
  <c r="AK40" i="9"/>
  <c r="A40" i="9"/>
  <c r="AK39" i="9"/>
  <c r="A39" i="9"/>
  <c r="AC148" i="9" l="1"/>
  <c r="AC147" i="9"/>
  <c r="AC146" i="9"/>
  <c r="A148" i="9"/>
  <c r="A147" i="9"/>
  <c r="G146" i="9"/>
  <c r="G147" i="9" s="1"/>
  <c r="G148" i="9" s="1"/>
  <c r="C146" i="9"/>
  <c r="C147" i="9" s="1"/>
  <c r="L147" i="9" s="1"/>
  <c r="U147" i="9" s="1"/>
  <c r="A146" i="9"/>
  <c r="AC145" i="9"/>
  <c r="L145" i="9"/>
  <c r="U145" i="9" s="1"/>
  <c r="A145" i="9"/>
  <c r="A144" i="9"/>
  <c r="CM145" i="9" l="1"/>
  <c r="L146" i="9"/>
  <c r="CM147" i="9"/>
  <c r="C148" i="9"/>
  <c r="AK14" i="9"/>
  <c r="AK15" i="9"/>
  <c r="L148" i="9" l="1"/>
  <c r="U148" i="9" s="1"/>
  <c r="CM148" i="9" s="1"/>
  <c r="U146" i="9"/>
  <c r="CM146" i="9" s="1"/>
  <c r="AK16" i="9"/>
  <c r="A16" i="9"/>
  <c r="A15" i="9"/>
  <c r="AK33" i="9" l="1"/>
  <c r="A33" i="9"/>
  <c r="AK31" i="9"/>
  <c r="A31" i="9"/>
  <c r="AK23" i="9"/>
  <c r="A23" i="9"/>
  <c r="AK21" i="9"/>
  <c r="A21" i="9"/>
  <c r="A141" i="9" l="1"/>
  <c r="A142" i="9" l="1"/>
  <c r="L139" i="9" l="1"/>
  <c r="U139" i="9" s="1"/>
  <c r="G140" i="9"/>
  <c r="G141" i="9" s="1"/>
  <c r="C140" i="9"/>
  <c r="C141" i="9" s="1"/>
  <c r="C143" i="9" s="1"/>
  <c r="L143" i="9" s="1"/>
  <c r="U143" i="9" s="1"/>
  <c r="CM143" i="9" s="1"/>
  <c r="A149" i="9"/>
  <c r="A140" i="9"/>
  <c r="AC139" i="9"/>
  <c r="A139" i="9"/>
  <c r="G142" i="9" l="1"/>
  <c r="G144" i="9" s="1"/>
  <c r="G143" i="9"/>
  <c r="C142" i="9"/>
  <c r="C144" i="9" s="1"/>
  <c r="L144" i="9" s="1"/>
  <c r="U144" i="9" s="1"/>
  <c r="L141" i="9"/>
  <c r="U141" i="9" s="1"/>
  <c r="CM141" i="9" s="1"/>
  <c r="L140" i="9"/>
  <c r="CM139" i="9"/>
  <c r="G149" i="9" l="1"/>
  <c r="CM144" i="9"/>
  <c r="U140" i="9"/>
  <c r="CM140" i="9" s="1"/>
  <c r="L142" i="9"/>
  <c r="U142" i="9" s="1"/>
  <c r="CM142" i="9" s="1"/>
  <c r="C149" i="9"/>
  <c r="CM149" i="9" s="1"/>
  <c r="U138" i="9" l="1"/>
  <c r="AC138" i="9" l="1"/>
  <c r="A138" i="9"/>
  <c r="AC137" i="9"/>
  <c r="A137" i="9"/>
  <c r="U137" i="9" l="1"/>
  <c r="CM137" i="9" s="1"/>
  <c r="CM138" i="9"/>
  <c r="AK13" i="9" l="1"/>
  <c r="A13" i="9"/>
  <c r="AK26" i="9" l="1"/>
  <c r="A26" i="9"/>
  <c r="AK17" i="9" l="1"/>
  <c r="A17" i="9"/>
  <c r="L69" i="9" l="1"/>
  <c r="U69" i="9" s="1"/>
  <c r="AK72" i="9" l="1"/>
  <c r="AC72" i="9"/>
  <c r="A72" i="9"/>
  <c r="AK54" i="9" l="1"/>
  <c r="A54" i="9"/>
  <c r="AK53" i="9"/>
  <c r="A53" i="9"/>
  <c r="AK52" i="9"/>
  <c r="A52" i="9"/>
  <c r="AK51" i="9"/>
  <c r="A51" i="9"/>
  <c r="AK50" i="9"/>
  <c r="A50" i="9"/>
  <c r="AK49" i="9"/>
  <c r="A49" i="9"/>
  <c r="AK38" i="9"/>
  <c r="A38" i="9"/>
  <c r="AK37" i="9"/>
  <c r="A37" i="9"/>
  <c r="AK36" i="9"/>
  <c r="A36" i="9"/>
  <c r="AK35" i="9"/>
  <c r="A35" i="9"/>
  <c r="AK34" i="9"/>
  <c r="A34" i="9"/>
  <c r="AK32" i="9"/>
  <c r="A32" i="9"/>
  <c r="AK30" i="9"/>
  <c r="A30" i="9"/>
  <c r="AK29" i="9"/>
  <c r="A29" i="9"/>
  <c r="AK28" i="9"/>
  <c r="A28" i="9"/>
  <c r="AK27" i="9"/>
  <c r="A27" i="9"/>
  <c r="AK25" i="9"/>
  <c r="A25" i="9"/>
  <c r="AK24" i="9"/>
  <c r="A24" i="9"/>
  <c r="AK22" i="9"/>
  <c r="AK20" i="9"/>
  <c r="AK19" i="9"/>
  <c r="AK18" i="9"/>
  <c r="AK12" i="9"/>
  <c r="AK11" i="9"/>
  <c r="AK10" i="9"/>
  <c r="A22" i="9"/>
  <c r="A20" i="9"/>
  <c r="A19" i="9"/>
  <c r="A18" i="9"/>
  <c r="A14" i="9" l="1"/>
  <c r="A12" i="9"/>
  <c r="G11" i="9"/>
  <c r="G12" i="9" s="1"/>
  <c r="G13" i="9" s="1"/>
  <c r="G14" i="9" s="1"/>
  <c r="G15" i="9" s="1"/>
  <c r="G16" i="9" s="1"/>
  <c r="G17" i="9" s="1"/>
  <c r="C11" i="9"/>
  <c r="C12" i="9" s="1"/>
  <c r="C13" i="9" s="1"/>
  <c r="C14" i="9" s="1"/>
  <c r="C15" i="9" s="1"/>
  <c r="A11" i="9"/>
  <c r="L10" i="9"/>
  <c r="U10" i="9" s="1"/>
  <c r="A10" i="9"/>
  <c r="L15" i="9" l="1"/>
  <c r="C16" i="9"/>
  <c r="L13" i="9"/>
  <c r="G18" i="9"/>
  <c r="G19" i="9" s="1"/>
  <c r="G20" i="9" s="1"/>
  <c r="G21" i="9" s="1"/>
  <c r="G22" i="9" s="1"/>
  <c r="G23" i="9" s="1"/>
  <c r="G24" i="9" s="1"/>
  <c r="G25" i="9" s="1"/>
  <c r="L11" i="9"/>
  <c r="U11" i="9" s="1"/>
  <c r="CM11" i="9" s="1"/>
  <c r="CM10" i="9"/>
  <c r="L16" i="9" l="1"/>
  <c r="C17" i="9"/>
  <c r="C18" i="9" s="1"/>
  <c r="C19" i="9" s="1"/>
  <c r="C20" i="9" s="1"/>
  <c r="C21" i="9" s="1"/>
  <c r="C22" i="9" s="1"/>
  <c r="C23" i="9" s="1"/>
  <c r="C24" i="9" s="1"/>
  <c r="C25" i="9" s="1"/>
  <c r="U15" i="9"/>
  <c r="CM15" i="9" s="1"/>
  <c r="U13" i="9"/>
  <c r="CM13" i="9" s="1"/>
  <c r="L12" i="9"/>
  <c r="U12" i="9" s="1"/>
  <c r="CM12" i="9" s="1"/>
  <c r="L17" i="9"/>
  <c r="L14" i="9"/>
  <c r="U14" i="9" s="1"/>
  <c r="CM14" i="9" s="1"/>
  <c r="AC135" i="9"/>
  <c r="A135" i="9"/>
  <c r="U16" i="9" l="1"/>
  <c r="CM16" i="9" s="1"/>
  <c r="L21" i="9"/>
  <c r="L23" i="9"/>
  <c r="U17" i="9"/>
  <c r="CM17" i="9" s="1"/>
  <c r="L19" i="9"/>
  <c r="U19" i="9" s="1"/>
  <c r="L18" i="9"/>
  <c r="U23" i="9" l="1"/>
  <c r="CM23" i="9" s="1"/>
  <c r="U21" i="9"/>
  <c r="CM21" i="9" s="1"/>
  <c r="G26" i="9"/>
  <c r="G27" i="9" s="1"/>
  <c r="G28" i="9" s="1"/>
  <c r="G29" i="9" s="1"/>
  <c r="G30" i="9" s="1"/>
  <c r="G31" i="9" s="1"/>
  <c r="G32" i="9" s="1"/>
  <c r="G33" i="9" s="1"/>
  <c r="U18" i="9"/>
  <c r="CM18" i="9" s="1"/>
  <c r="CM19" i="9"/>
  <c r="L20" i="9"/>
  <c r="U20" i="9" s="1"/>
  <c r="L8" i="10" l="1"/>
  <c r="U8" i="10" s="1"/>
  <c r="CM8" i="10" s="1"/>
  <c r="U9" i="10"/>
  <c r="CM9" i="10" s="1"/>
  <c r="G34" i="9"/>
  <c r="G35" i="9" s="1"/>
  <c r="G36" i="9" s="1"/>
  <c r="G41" i="9"/>
  <c r="CM20" i="9"/>
  <c r="G42" i="9" l="1"/>
  <c r="G44" i="9"/>
  <c r="G37" i="9"/>
  <c r="G43" i="9"/>
  <c r="G38" i="9"/>
  <c r="G46" i="9" s="1"/>
  <c r="G45" i="9"/>
  <c r="C26" i="9"/>
  <c r="C27" i="9" s="1"/>
  <c r="C28" i="9" s="1"/>
  <c r="L22" i="9"/>
  <c r="G39" i="9" l="1"/>
  <c r="G49" i="9"/>
  <c r="G50" i="9" s="1"/>
  <c r="G51" i="9" s="1"/>
  <c r="G52" i="9" s="1"/>
  <c r="G53" i="9" s="1"/>
  <c r="G54" i="9" s="1"/>
  <c r="G55" i="9" s="1"/>
  <c r="G40" i="9"/>
  <c r="G48" i="9" s="1"/>
  <c r="G47" i="9"/>
  <c r="U22" i="9"/>
  <c r="CM22" i="9" s="1"/>
  <c r="L24" i="9"/>
  <c r="L25" i="9" l="1"/>
  <c r="L26" i="9"/>
  <c r="U26" i="9" s="1"/>
  <c r="CM26" i="9" s="1"/>
  <c r="U24" i="9"/>
  <c r="CM24" i="9" s="1"/>
  <c r="L27" i="9"/>
  <c r="U27" i="9" s="1"/>
  <c r="U25" i="9" l="1"/>
  <c r="CM25" i="9" s="1"/>
  <c r="CM27" i="9"/>
  <c r="L28" i="9"/>
  <c r="U28" i="9" s="1"/>
  <c r="A133" i="9"/>
  <c r="CM28" i="9" l="1"/>
  <c r="C29" i="9"/>
  <c r="AC134" i="9"/>
  <c r="A134" i="9"/>
  <c r="L29" i="9" l="1"/>
  <c r="U29" i="9" s="1"/>
  <c r="CM29" i="9" s="1"/>
  <c r="C30" i="9"/>
  <c r="C31" i="9" s="1"/>
  <c r="C32" i="9" s="1"/>
  <c r="C33" i="9" s="1"/>
  <c r="AC136" i="9"/>
  <c r="A136" i="9"/>
  <c r="C34" i="9" l="1"/>
  <c r="C35" i="9" s="1"/>
  <c r="C36" i="9" s="1"/>
  <c r="C44" i="9" s="1"/>
  <c r="L44" i="9" s="1"/>
  <c r="C41" i="9"/>
  <c r="L41" i="9" s="1"/>
  <c r="L30" i="9"/>
  <c r="U30" i="9" s="1"/>
  <c r="CM30" i="9" s="1"/>
  <c r="L32" i="9"/>
  <c r="U32" i="9" s="1"/>
  <c r="C42" i="9" l="1"/>
  <c r="L42" i="9" s="1"/>
  <c r="U42" i="9" s="1"/>
  <c r="CM42" i="9" s="1"/>
  <c r="C43" i="9"/>
  <c r="L43" i="9" s="1"/>
  <c r="U43" i="9" s="1"/>
  <c r="CM43" i="9" s="1"/>
  <c r="U44" i="9"/>
  <c r="CM44" i="9" s="1"/>
  <c r="U41" i="9"/>
  <c r="CM41" i="9" s="1"/>
  <c r="L31" i="9"/>
  <c r="L33" i="9"/>
  <c r="L34" i="9"/>
  <c r="U34" i="9" s="1"/>
  <c r="CM32" i="9"/>
  <c r="A132" i="9"/>
  <c r="U33" i="9" l="1"/>
  <c r="CM33" i="9" s="1"/>
  <c r="U31" i="9"/>
  <c r="CM31" i="9" s="1"/>
  <c r="L35" i="9"/>
  <c r="U35" i="9" s="1"/>
  <c r="CM34" i="9"/>
  <c r="A131" i="9"/>
  <c r="CM35" i="9" l="1"/>
  <c r="L36" i="9"/>
  <c r="AC130" i="9"/>
  <c r="A130" i="9"/>
  <c r="U36" i="9" l="1"/>
  <c r="CM36" i="9" s="1"/>
  <c r="C37" i="9"/>
  <c r="AK9" i="9"/>
  <c r="AK8" i="9"/>
  <c r="AC8" i="9"/>
  <c r="A8" i="9"/>
  <c r="L6" i="9" l="1"/>
  <c r="U6" i="9" s="1"/>
  <c r="CM6" i="9" s="1"/>
  <c r="L8" i="9"/>
  <c r="U8" i="9" s="1"/>
  <c r="CM8" i="9" s="1"/>
  <c r="L37" i="9"/>
  <c r="U37" i="9" s="1"/>
  <c r="CM37" i="9" s="1"/>
  <c r="C45" i="9"/>
  <c r="L45" i="9" s="1"/>
  <c r="C38" i="9"/>
  <c r="C46" i="9" s="1"/>
  <c r="L46" i="9" s="1"/>
  <c r="AC129" i="9"/>
  <c r="A129" i="9"/>
  <c r="L7" i="9" l="1"/>
  <c r="U7" i="9" s="1"/>
  <c r="CM7" i="9" s="1"/>
  <c r="U46" i="9"/>
  <c r="CM46" i="9" s="1"/>
  <c r="U45" i="9"/>
  <c r="CM45" i="9" s="1"/>
  <c r="L38" i="9"/>
  <c r="U38" i="9" s="1"/>
  <c r="CM38" i="9" s="1"/>
  <c r="C39" i="9"/>
  <c r="C47" i="9" s="1"/>
  <c r="L47" i="9" s="1"/>
  <c r="C49" i="9"/>
  <c r="L49" i="9" s="1"/>
  <c r="U49" i="9" s="1"/>
  <c r="U47" i="9" l="1"/>
  <c r="CM47" i="9" s="1"/>
  <c r="L39" i="9"/>
  <c r="C40" i="9"/>
  <c r="CM49" i="9"/>
  <c r="C50" i="9"/>
  <c r="L50" i="9" s="1"/>
  <c r="U50" i="9" s="1"/>
  <c r="AC128" i="9"/>
  <c r="AC127" i="9"/>
  <c r="L127" i="9"/>
  <c r="L40" i="9" l="1"/>
  <c r="C48" i="9"/>
  <c r="L48" i="9" s="1"/>
  <c r="U39" i="9"/>
  <c r="CM39" i="9" s="1"/>
  <c r="CM50" i="9"/>
  <c r="C51" i="9"/>
  <c r="L51" i="9" s="1"/>
  <c r="U51" i="9" s="1"/>
  <c r="A128" i="9"/>
  <c r="G128" i="9"/>
  <c r="G129" i="9" s="1"/>
  <c r="G130" i="9" s="1"/>
  <c r="G131" i="9" s="1"/>
  <c r="C128" i="9"/>
  <c r="AC126" i="9"/>
  <c r="L126" i="9"/>
  <c r="U126" i="9" s="1"/>
  <c r="U127" i="9"/>
  <c r="CM127" i="9" s="1"/>
  <c r="A127" i="9"/>
  <c r="A126" i="9"/>
  <c r="CM126" i="9" l="1"/>
  <c r="U48" i="9"/>
  <c r="CM48" i="9" s="1"/>
  <c r="U40" i="9"/>
  <c r="CM40" i="9" s="1"/>
  <c r="CM51" i="9"/>
  <c r="C52" i="9"/>
  <c r="L52" i="9" s="1"/>
  <c r="U52" i="9" s="1"/>
  <c r="G132" i="9"/>
  <c r="C129" i="9"/>
  <c r="L128" i="9"/>
  <c r="U128" i="9" s="1"/>
  <c r="CM128" i="9" s="1"/>
  <c r="AC100" i="9"/>
  <c r="A100" i="9"/>
  <c r="AC99" i="9"/>
  <c r="A99" i="9"/>
  <c r="CM52" i="9" l="1"/>
  <c r="C53" i="9"/>
  <c r="L53" i="9" s="1"/>
  <c r="U53" i="9" s="1"/>
  <c r="G133" i="9"/>
  <c r="G134" i="9" s="1"/>
  <c r="G135" i="9" s="1"/>
  <c r="G136" i="9" s="1"/>
  <c r="C130" i="9"/>
  <c r="C131" i="9" s="1"/>
  <c r="C132" i="9" s="1"/>
  <c r="C133" i="9" s="1"/>
  <c r="C134" i="9" s="1"/>
  <c r="C135" i="9" s="1"/>
  <c r="C136" i="9" s="1"/>
  <c r="L136" i="9" s="1"/>
  <c r="U136" i="9" s="1"/>
  <c r="L129" i="9"/>
  <c r="U129" i="9" s="1"/>
  <c r="CM129" i="9" s="1"/>
  <c r="AK104" i="9"/>
  <c r="AC104" i="9"/>
  <c r="A104" i="9"/>
  <c r="CM53" i="9" l="1"/>
  <c r="C54" i="9"/>
  <c r="L134" i="9"/>
  <c r="U134" i="9" s="1"/>
  <c r="CM134" i="9" s="1"/>
  <c r="L135" i="9"/>
  <c r="U135" i="9" s="1"/>
  <c r="CM135" i="9" s="1"/>
  <c r="L133" i="9"/>
  <c r="L131" i="9"/>
  <c r="U131" i="9" s="1"/>
  <c r="CM131" i="9" s="1"/>
  <c r="L130" i="9"/>
  <c r="U130" i="9" s="1"/>
  <c r="CM130" i="9" s="1"/>
  <c r="AK103" i="9"/>
  <c r="AC103" i="9"/>
  <c r="AK95" i="9"/>
  <c r="AC98" i="9"/>
  <c r="AC97" i="9"/>
  <c r="AK102" i="9"/>
  <c r="AC102" i="9"/>
  <c r="A102" i="9"/>
  <c r="A98" i="9"/>
  <c r="A97" i="9"/>
  <c r="AK101" i="9"/>
  <c r="AC101" i="9"/>
  <c r="A101" i="9"/>
  <c r="L54" i="9" l="1"/>
  <c r="U54" i="9" s="1"/>
  <c r="CM54" i="9" s="1"/>
  <c r="C55" i="9"/>
  <c r="U133" i="9"/>
  <c r="CM133" i="9" s="1"/>
  <c r="L132" i="9"/>
  <c r="AK94" i="9"/>
  <c r="L55" i="9" l="1"/>
  <c r="CM136" i="9"/>
  <c r="U132" i="9"/>
  <c r="CM132" i="9" s="1"/>
  <c r="AK96" i="9"/>
  <c r="AC96" i="9"/>
  <c r="G96" i="9"/>
  <c r="G97" i="9" s="1"/>
  <c r="G98" i="9" s="1"/>
  <c r="G99" i="9" s="1"/>
  <c r="G100" i="9" s="1"/>
  <c r="G101" i="9" s="1"/>
  <c r="C96" i="9"/>
  <c r="C97" i="9" s="1"/>
  <c r="C98" i="9" s="1"/>
  <c r="C99" i="9" s="1"/>
  <c r="A96" i="9"/>
  <c r="U55" i="9" l="1"/>
  <c r="CM55" i="9" s="1"/>
  <c r="L99" i="9"/>
  <c r="C100" i="9"/>
  <c r="G102" i="9"/>
  <c r="G103" i="9" s="1"/>
  <c r="G104" i="9" s="1"/>
  <c r="G105" i="9" s="1"/>
  <c r="G106" i="9" s="1"/>
  <c r="L96" i="9"/>
  <c r="AK90" i="9"/>
  <c r="AK89" i="9"/>
  <c r="AK88" i="9"/>
  <c r="AK87" i="9"/>
  <c r="AK86" i="9"/>
  <c r="AC90" i="9"/>
  <c r="A90" i="9"/>
  <c r="U96" i="9" l="1"/>
  <c r="CM96" i="9" s="1"/>
  <c r="C101" i="9"/>
  <c r="L100" i="9"/>
  <c r="L97" i="9"/>
  <c r="U97" i="9" s="1"/>
  <c r="CM97" i="9" s="1"/>
  <c r="U99" i="9" l="1"/>
  <c r="CM99" i="9" s="1"/>
  <c r="U100" i="9"/>
  <c r="CM100" i="9" s="1"/>
  <c r="L98" i="9"/>
  <c r="U98" i="9" s="1"/>
  <c r="CM98" i="9" s="1"/>
  <c r="AK108" i="9"/>
  <c r="AC108" i="9"/>
  <c r="AC94" i="9"/>
  <c r="AK125" i="9"/>
  <c r="AC125" i="9"/>
  <c r="A125" i="9"/>
  <c r="AK124" i="9"/>
  <c r="AC124" i="9"/>
  <c r="A124" i="9"/>
  <c r="AK123" i="9"/>
  <c r="AC123" i="9"/>
  <c r="A123" i="9"/>
  <c r="AK122" i="9"/>
  <c r="AC122" i="9"/>
  <c r="A122" i="9"/>
  <c r="AK121" i="9"/>
  <c r="AC121" i="9"/>
  <c r="A121" i="9"/>
  <c r="AK120" i="9"/>
  <c r="AC120" i="9"/>
  <c r="A120" i="9"/>
  <c r="AK119" i="9"/>
  <c r="AC119" i="9"/>
  <c r="A119" i="9"/>
  <c r="AK118" i="9"/>
  <c r="AC118" i="9"/>
  <c r="A118" i="9"/>
  <c r="AK117" i="9"/>
  <c r="AC117" i="9"/>
  <c r="A117" i="9"/>
  <c r="AK116" i="9"/>
  <c r="AC116" i="9"/>
  <c r="A116" i="9"/>
  <c r="AK115" i="9"/>
  <c r="AC115" i="9"/>
  <c r="A115" i="9"/>
  <c r="AK114" i="9"/>
  <c r="AC114" i="9"/>
  <c r="A114" i="9"/>
  <c r="AK113" i="9"/>
  <c r="AC113" i="9"/>
  <c r="A113" i="9"/>
  <c r="AK112" i="9"/>
  <c r="AC112" i="9"/>
  <c r="A112" i="9"/>
  <c r="AK111" i="9"/>
  <c r="AC111" i="9"/>
  <c r="A111" i="9"/>
  <c r="AK110" i="9"/>
  <c r="AC110" i="9"/>
  <c r="A110" i="9"/>
  <c r="AK109" i="9"/>
  <c r="AC109" i="9"/>
  <c r="A109" i="9"/>
  <c r="A108" i="9"/>
  <c r="AK107" i="9"/>
  <c r="AC107" i="9"/>
  <c r="A107" i="9"/>
  <c r="AK106" i="9"/>
  <c r="AC106" i="9"/>
  <c r="A106" i="9"/>
  <c r="AK105" i="9"/>
  <c r="AC105" i="9"/>
  <c r="A105" i="9"/>
  <c r="G107" i="9"/>
  <c r="G108" i="9" s="1"/>
  <c r="G109" i="9" s="1"/>
  <c r="G110" i="9" s="1"/>
  <c r="G111" i="9" s="1"/>
  <c r="G112" i="9" s="1"/>
  <c r="G113" i="9" s="1"/>
  <c r="G114" i="9" s="1"/>
  <c r="G115" i="9" s="1"/>
  <c r="G116" i="9" s="1"/>
  <c r="G117" i="9" s="1"/>
  <c r="G118" i="9" s="1"/>
  <c r="G119" i="9" s="1"/>
  <c r="G120" i="9" s="1"/>
  <c r="G121" i="9" s="1"/>
  <c r="G122" i="9" s="1"/>
  <c r="G123" i="9" s="1"/>
  <c r="G124" i="9" s="1"/>
  <c r="G125" i="9" s="1"/>
  <c r="A103" i="9"/>
  <c r="AC95" i="9"/>
  <c r="L95" i="9"/>
  <c r="U95" i="9" s="1"/>
  <c r="CM95" i="9" s="1"/>
  <c r="A95" i="9"/>
  <c r="C102" i="9" l="1"/>
  <c r="L101" i="9"/>
  <c r="U101" i="9" s="1"/>
  <c r="CM101" i="9" s="1"/>
  <c r="C103" i="9" l="1"/>
  <c r="L102" i="9"/>
  <c r="U102" i="9" s="1"/>
  <c r="CM102" i="9" s="1"/>
  <c r="C86" i="9"/>
  <c r="AK93" i="9"/>
  <c r="AC93" i="9"/>
  <c r="A93" i="9"/>
  <c r="AK92" i="9"/>
  <c r="AC92" i="9"/>
  <c r="A92" i="9"/>
  <c r="AK91" i="9"/>
  <c r="AC91" i="9"/>
  <c r="A91" i="9"/>
  <c r="AC89" i="9"/>
  <c r="A89" i="9"/>
  <c r="AC88" i="9"/>
  <c r="A88" i="9"/>
  <c r="AC87" i="9"/>
  <c r="A87" i="9"/>
  <c r="AC86" i="9"/>
  <c r="G86" i="9"/>
  <c r="G87" i="9" s="1"/>
  <c r="G88" i="9" s="1"/>
  <c r="G89" i="9" s="1"/>
  <c r="G90" i="9" s="1"/>
  <c r="G91" i="9" s="1"/>
  <c r="A86" i="9"/>
  <c r="AK85" i="9"/>
  <c r="AC85" i="9"/>
  <c r="L85" i="9"/>
  <c r="U85" i="9" s="1"/>
  <c r="A85" i="9"/>
  <c r="A94" i="9"/>
  <c r="C104" i="9" l="1"/>
  <c r="L103" i="9"/>
  <c r="U103" i="9" s="1"/>
  <c r="CM103" i="9" s="1"/>
  <c r="G92" i="9"/>
  <c r="G93" i="9" s="1"/>
  <c r="C94" i="9"/>
  <c r="L94" i="9" s="1"/>
  <c r="U94" i="9" s="1"/>
  <c r="CM94" i="9" s="1"/>
  <c r="L86" i="9"/>
  <c r="U86" i="9" s="1"/>
  <c r="CM86" i="9" s="1"/>
  <c r="C87" i="9"/>
  <c r="CM85" i="9"/>
  <c r="G94" i="9"/>
  <c r="AK83" i="9"/>
  <c r="AC83" i="9"/>
  <c r="A83" i="9"/>
  <c r="L104" i="9" l="1"/>
  <c r="U104" i="9" s="1"/>
  <c r="CM104" i="9" s="1"/>
  <c r="C105" i="9"/>
  <c r="L105" i="9" s="1"/>
  <c r="U105" i="9" s="1"/>
  <c r="CM105" i="9" s="1"/>
  <c r="C88" i="9"/>
  <c r="L87" i="9"/>
  <c r="U87" i="9" s="1"/>
  <c r="CM87" i="9" s="1"/>
  <c r="C106" i="9" l="1"/>
  <c r="C107" i="9" s="1"/>
  <c r="C89" i="9"/>
  <c r="C90" i="9" s="1"/>
  <c r="L88" i="9"/>
  <c r="U88" i="9" s="1"/>
  <c r="CM88" i="9" s="1"/>
  <c r="L106" i="9" l="1"/>
  <c r="U106" i="9" s="1"/>
  <c r="CM106" i="9" s="1"/>
  <c r="C108" i="9"/>
  <c r="L107" i="9"/>
  <c r="U107" i="9" s="1"/>
  <c r="CM107" i="9" s="1"/>
  <c r="C91" i="9"/>
  <c r="C92" i="9" s="1"/>
  <c r="C93" i="9" s="1"/>
  <c r="L90" i="9"/>
  <c r="U90" i="9" s="1"/>
  <c r="CM90" i="9" s="1"/>
  <c r="L89" i="9"/>
  <c r="U89" i="9" s="1"/>
  <c r="CM89" i="9" s="1"/>
  <c r="L108" i="9" l="1"/>
  <c r="U108" i="9" s="1"/>
  <c r="CM108" i="9" s="1"/>
  <c r="C109" i="9"/>
  <c r="C110" i="9" l="1"/>
  <c r="L109" i="9"/>
  <c r="U109" i="9" s="1"/>
  <c r="CM109" i="9" s="1"/>
  <c r="L91" i="9"/>
  <c r="U91" i="9" s="1"/>
  <c r="CM91" i="9" s="1"/>
  <c r="C111" i="9" l="1"/>
  <c r="L110" i="9"/>
  <c r="U110" i="9" s="1"/>
  <c r="CM110" i="9" s="1"/>
  <c r="L92" i="9"/>
  <c r="U92" i="9" s="1"/>
  <c r="CM92" i="9" s="1"/>
  <c r="L111" i="9" l="1"/>
  <c r="U111" i="9" s="1"/>
  <c r="CM111" i="9" s="1"/>
  <c r="C112" i="9"/>
  <c r="L93" i="9"/>
  <c r="U93" i="9" s="1"/>
  <c r="CM93" i="9" s="1"/>
  <c r="C113" i="9" l="1"/>
  <c r="L112" i="9"/>
  <c r="U112" i="9" s="1"/>
  <c r="CM112" i="9" s="1"/>
  <c r="L113" i="9" l="1"/>
  <c r="U113" i="9" s="1"/>
  <c r="CM113" i="9" s="1"/>
  <c r="C114" i="9"/>
  <c r="AC66" i="9"/>
  <c r="A66" i="9"/>
  <c r="C115" i="9" l="1"/>
  <c r="L114" i="9"/>
  <c r="U114" i="9" s="1"/>
  <c r="CM114" i="9" s="1"/>
  <c r="A84" i="9"/>
  <c r="A82" i="9"/>
  <c r="A81" i="9"/>
  <c r="A80" i="9"/>
  <c r="A79" i="9"/>
  <c r="A78" i="9"/>
  <c r="A75" i="9"/>
  <c r="A74" i="9"/>
  <c r="A73" i="9"/>
  <c r="A5" i="9"/>
  <c r="A56" i="9"/>
  <c r="A9" i="9"/>
  <c r="A68" i="9"/>
  <c r="A64" i="9"/>
  <c r="A63" i="9"/>
  <c r="A62" i="9"/>
  <c r="A61" i="9"/>
  <c r="A60" i="9"/>
  <c r="A59" i="9"/>
  <c r="A58" i="9"/>
  <c r="A57" i="9"/>
  <c r="AC63" i="9"/>
  <c r="AK56" i="9"/>
  <c r="AK64" i="9"/>
  <c r="AK62" i="9"/>
  <c r="AK61" i="9"/>
  <c r="AK60" i="9"/>
  <c r="AK59" i="9"/>
  <c r="AK58" i="9"/>
  <c r="AK57" i="9"/>
  <c r="AC62" i="9"/>
  <c r="AC61" i="9"/>
  <c r="AC64" i="9"/>
  <c r="AC60" i="9"/>
  <c r="C116" i="9" l="1"/>
  <c r="L115" i="9"/>
  <c r="U115" i="9" s="1"/>
  <c r="CM115" i="9" s="1"/>
  <c r="AK63" i="9"/>
  <c r="C117" i="9" l="1"/>
  <c r="L116" i="9"/>
  <c r="U116" i="9" s="1"/>
  <c r="CM116" i="9" s="1"/>
  <c r="AC9" i="9"/>
  <c r="L9" i="9"/>
  <c r="U9" i="9" s="1"/>
  <c r="C118" i="9" l="1"/>
  <c r="L117" i="9"/>
  <c r="U117" i="9" s="1"/>
  <c r="CM117" i="9" s="1"/>
  <c r="CM9" i="9"/>
  <c r="AC84" i="9"/>
  <c r="AK82" i="9"/>
  <c r="AC82" i="9"/>
  <c r="C119" i="9" l="1"/>
  <c r="L118" i="9"/>
  <c r="U118" i="9" s="1"/>
  <c r="CM118" i="9" s="1"/>
  <c r="L78" i="9"/>
  <c r="U78" i="9" s="1"/>
  <c r="AK81" i="9"/>
  <c r="AC81" i="9"/>
  <c r="AK84" i="9"/>
  <c r="AK80" i="9"/>
  <c r="AC80" i="9"/>
  <c r="AK79" i="9"/>
  <c r="AK78" i="9"/>
  <c r="AK75" i="9"/>
  <c r="AK74" i="9"/>
  <c r="AK73" i="9"/>
  <c r="AC78" i="9"/>
  <c r="G79" i="9"/>
  <c r="G80" i="9" s="1"/>
  <c r="G81" i="9" s="1"/>
  <c r="G82" i="9" s="1"/>
  <c r="G83" i="9" s="1"/>
  <c r="L5" i="9"/>
  <c r="U5" i="9" s="1"/>
  <c r="L56" i="9"/>
  <c r="U56" i="9" s="1"/>
  <c r="AC79" i="9"/>
  <c r="C79" i="9"/>
  <c r="L79" i="9" s="1"/>
  <c r="U79" i="9" s="1"/>
  <c r="AC74" i="9"/>
  <c r="AC73" i="9"/>
  <c r="A70" i="9"/>
  <c r="G70" i="9"/>
  <c r="C70" i="9"/>
  <c r="AC75" i="9"/>
  <c r="AC69" i="9"/>
  <c r="AK69" i="9" s="1"/>
  <c r="AC57" i="9"/>
  <c r="A69" i="9"/>
  <c r="AC68" i="9"/>
  <c r="AC59" i="9"/>
  <c r="AC58" i="9"/>
  <c r="G57" i="9"/>
  <c r="C57" i="9"/>
  <c r="AC56" i="9"/>
  <c r="AC5" i="9"/>
  <c r="G71" i="9" l="1"/>
  <c r="G72" i="9" s="1"/>
  <c r="C71" i="9"/>
  <c r="G73" i="9"/>
  <c r="G74" i="9" s="1"/>
  <c r="G75" i="9" s="1"/>
  <c r="G76" i="9" s="1"/>
  <c r="G77" i="9" s="1"/>
  <c r="L70" i="9"/>
  <c r="U70" i="9" s="1"/>
  <c r="CM70" i="9" s="1"/>
  <c r="L119" i="9"/>
  <c r="U119" i="9" s="1"/>
  <c r="CM119" i="9" s="1"/>
  <c r="C120" i="9"/>
  <c r="CM56" i="9"/>
  <c r="CM69" i="9"/>
  <c r="G84" i="9"/>
  <c r="CM79" i="9"/>
  <c r="CM5" i="9"/>
  <c r="CM78" i="9"/>
  <c r="C58" i="9"/>
  <c r="C59" i="9" s="1"/>
  <c r="G58" i="9"/>
  <c r="C84" i="9"/>
  <c r="L84" i="9" s="1"/>
  <c r="C80" i="9"/>
  <c r="L57" i="9"/>
  <c r="U57" i="9" s="1"/>
  <c r="CM57" i="9" s="1"/>
  <c r="L71" i="9" l="1"/>
  <c r="C72" i="9"/>
  <c r="C73" i="9"/>
  <c r="C74" i="9" s="1"/>
  <c r="C75" i="9" s="1"/>
  <c r="C76" i="9" s="1"/>
  <c r="C77" i="9" s="1"/>
  <c r="L72" i="9"/>
  <c r="U72" i="9" s="1"/>
  <c r="CM72" i="9" s="1"/>
  <c r="L120" i="9"/>
  <c r="U120" i="9" s="1"/>
  <c r="CM120" i="9" s="1"/>
  <c r="C121" i="9"/>
  <c r="L58" i="9"/>
  <c r="U58" i="9" s="1"/>
  <c r="CM58" i="9" s="1"/>
  <c r="G59" i="9"/>
  <c r="C60" i="9"/>
  <c r="C61" i="9" s="1"/>
  <c r="C62" i="9" s="1"/>
  <c r="C63" i="9" s="1"/>
  <c r="C64" i="9" s="1"/>
  <c r="C65" i="9" s="1"/>
  <c r="L59" i="9"/>
  <c r="U59" i="9" s="1"/>
  <c r="CM59" i="9" s="1"/>
  <c r="U84" i="9"/>
  <c r="CM84" i="9" s="1"/>
  <c r="L80" i="9"/>
  <c r="U80" i="9" s="1"/>
  <c r="CM80" i="9" s="1"/>
  <c r="C81" i="9"/>
  <c r="U71" i="9" l="1"/>
  <c r="CM71" i="9" s="1"/>
  <c r="L74" i="9"/>
  <c r="U74" i="9" s="1"/>
  <c r="CM74" i="9" s="1"/>
  <c r="L73" i="9"/>
  <c r="U73" i="9" s="1"/>
  <c r="CM73" i="9" s="1"/>
  <c r="L75" i="9"/>
  <c r="U75" i="9" s="1"/>
  <c r="CM75" i="9" s="1"/>
  <c r="C66" i="9"/>
  <c r="L65" i="9"/>
  <c r="L77" i="9"/>
  <c r="U77" i="9" s="1"/>
  <c r="CM77" i="9" s="1"/>
  <c r="L76" i="9"/>
  <c r="U76" i="9" s="1"/>
  <c r="CM76" i="9" s="1"/>
  <c r="C122" i="9"/>
  <c r="L121" i="9"/>
  <c r="U121" i="9" s="1"/>
  <c r="CM121" i="9" s="1"/>
  <c r="L60" i="9"/>
  <c r="U60" i="9" s="1"/>
  <c r="CM60" i="9" s="1"/>
  <c r="G60" i="9"/>
  <c r="G61" i="9" s="1"/>
  <c r="G62" i="9" s="1"/>
  <c r="G63" i="9" s="1"/>
  <c r="G64" i="9" s="1"/>
  <c r="G65" i="9" s="1"/>
  <c r="G66" i="9" s="1"/>
  <c r="G67" i="9" s="1"/>
  <c r="G68" i="9" s="1"/>
  <c r="L61" i="9"/>
  <c r="U61" i="9" s="1"/>
  <c r="CM61" i="9" s="1"/>
  <c r="L81" i="9"/>
  <c r="U81" i="9" s="1"/>
  <c r="CM81" i="9" s="1"/>
  <c r="C82" i="9"/>
  <c r="C67" i="9" l="1"/>
  <c r="L66" i="9"/>
  <c r="U66" i="9" s="1"/>
  <c r="CM66" i="9" s="1"/>
  <c r="C123" i="9"/>
  <c r="L122" i="9"/>
  <c r="U122" i="9" s="1"/>
  <c r="CM122" i="9" s="1"/>
  <c r="L82" i="9"/>
  <c r="U82" i="9" s="1"/>
  <c r="CM82" i="9" s="1"/>
  <c r="C83" i="9"/>
  <c r="L62" i="9"/>
  <c r="U62" i="9" s="1"/>
  <c r="CM62" i="9" s="1"/>
  <c r="C68" i="9" l="1"/>
  <c r="L68" i="9" s="1"/>
  <c r="U68" i="9" s="1"/>
  <c r="CM68" i="9" s="1"/>
  <c r="L67" i="9"/>
  <c r="U67" i="9" s="1"/>
  <c r="CM67" i="9" s="1"/>
  <c r="L123" i="9"/>
  <c r="U123" i="9" s="1"/>
  <c r="CM123" i="9" s="1"/>
  <c r="C124" i="9"/>
  <c r="L83" i="9"/>
  <c r="U83" i="9" s="1"/>
  <c r="CM83" i="9" s="1"/>
  <c r="L63" i="9"/>
  <c r="U63" i="9" s="1"/>
  <c r="CM63" i="9" s="1"/>
  <c r="L64" i="9" l="1"/>
  <c r="U64" i="9" s="1"/>
  <c r="CM64" i="9" s="1"/>
  <c r="L124" i="9"/>
  <c r="U124" i="9" s="1"/>
  <c r="CM124" i="9" s="1"/>
  <c r="C125" i="9"/>
  <c r="L125" i="9" s="1"/>
  <c r="U125" i="9" s="1"/>
  <c r="CM125" i="9" s="1"/>
  <c r="U65" i="9" l="1"/>
  <c r="CM65" i="9" s="1"/>
</calcChain>
</file>

<file path=xl/sharedStrings.xml><?xml version="1.0" encoding="utf-8"?>
<sst xmlns="http://schemas.openxmlformats.org/spreadsheetml/2006/main" count="507" uniqueCount="271">
  <si>
    <t>作成者</t>
    <rPh sb="0" eb="3">
      <t>サクセイシャ</t>
    </rPh>
    <phoneticPr fontId="2"/>
  </si>
  <si>
    <t>作成日</t>
    <rPh sb="0" eb="3">
      <t>サクセイビ</t>
    </rPh>
    <phoneticPr fontId="2"/>
  </si>
  <si>
    <t>業務名</t>
    <rPh sb="0" eb="3">
      <t>ギョウムメイ</t>
    </rPh>
    <phoneticPr fontId="2"/>
  </si>
  <si>
    <t>更新者</t>
    <rPh sb="0" eb="2">
      <t>コウシン</t>
    </rPh>
    <rPh sb="2" eb="3">
      <t>シャ</t>
    </rPh>
    <phoneticPr fontId="2"/>
  </si>
  <si>
    <t>更新日</t>
    <rPh sb="0" eb="3">
      <t>コウシンビ</t>
    </rPh>
    <phoneticPr fontId="2"/>
  </si>
  <si>
    <t>システム名</t>
    <rPh sb="4" eb="5">
      <t>メイ</t>
    </rPh>
    <phoneticPr fontId="2"/>
  </si>
  <si>
    <t>概要</t>
    <rPh sb="0" eb="2">
      <t>ガイヨウ</t>
    </rPh>
    <phoneticPr fontId="2"/>
  </si>
  <si>
    <t>項番</t>
    <rPh sb="0" eb="1">
      <t>コウ</t>
    </rPh>
    <rPh sb="1" eb="2">
      <t>バン</t>
    </rPh>
    <phoneticPr fontId="2"/>
  </si>
  <si>
    <t>機能名</t>
    <rPh sb="0" eb="3">
      <t>キノウメイ</t>
    </rPh>
    <phoneticPr fontId="2"/>
  </si>
  <si>
    <t>実装言語</t>
    <rPh sb="0" eb="2">
      <t>ジッソウ</t>
    </rPh>
    <rPh sb="2" eb="4">
      <t>ゲンゴ</t>
    </rPh>
    <phoneticPr fontId="2"/>
  </si>
  <si>
    <t>備考</t>
    <phoneticPr fontId="2"/>
  </si>
  <si>
    <t>業務ID</t>
    <rPh sb="0" eb="2">
      <t>ギョウム</t>
    </rPh>
    <phoneticPr fontId="2"/>
  </si>
  <si>
    <t>機能ID</t>
    <rPh sb="0" eb="2">
      <t>キノウ</t>
    </rPh>
    <phoneticPr fontId="2"/>
  </si>
  <si>
    <t>処理設計
ジョブ一覧</t>
    <rPh sb="0" eb="2">
      <t>ショリ</t>
    </rPh>
    <rPh sb="2" eb="4">
      <t>セッケイ</t>
    </rPh>
    <rPh sb="8" eb="10">
      <t>イチラン</t>
    </rPh>
    <phoneticPr fontId="2"/>
  </si>
  <si>
    <t>ジョブID</t>
    <phoneticPr fontId="2"/>
  </si>
  <si>
    <t>ジョブ名</t>
    <rPh sb="3" eb="4">
      <t>メイ</t>
    </rPh>
    <phoneticPr fontId="2"/>
  </si>
  <si>
    <t>共通</t>
    <rPh sb="0" eb="2">
      <t>キョウツウ</t>
    </rPh>
    <phoneticPr fontId="2"/>
  </si>
  <si>
    <t>処理日付設定</t>
    <rPh sb="0" eb="2">
      <t>ショリ</t>
    </rPh>
    <rPh sb="2" eb="4">
      <t>ヒヅケ</t>
    </rPh>
    <rPh sb="4" eb="6">
      <t>セッテイ</t>
    </rPh>
    <phoneticPr fontId="2"/>
  </si>
  <si>
    <t>ジョブ実行時に参照される処理日付を制御するファイルを作成する。</t>
    <rPh sb="3" eb="5">
      <t>ジッコウ</t>
    </rPh>
    <rPh sb="5" eb="6">
      <t>ジ</t>
    </rPh>
    <rPh sb="7" eb="9">
      <t>サンショウ</t>
    </rPh>
    <rPh sb="12" eb="14">
      <t>ショリ</t>
    </rPh>
    <rPh sb="14" eb="16">
      <t>ヒヅケ</t>
    </rPh>
    <rPh sb="17" eb="19">
      <t>セイギョ</t>
    </rPh>
    <rPh sb="26" eb="28">
      <t>サクセイ</t>
    </rPh>
    <phoneticPr fontId="2"/>
  </si>
  <si>
    <t>データマート作成</t>
    <rPh sb="6" eb="8">
      <t>サクセイ</t>
    </rPh>
    <phoneticPr fontId="2"/>
  </si>
  <si>
    <t>マスタ管理</t>
    <rPh sb="3" eb="5">
      <t>カンリ</t>
    </rPh>
    <phoneticPr fontId="2"/>
  </si>
  <si>
    <t>帳票作成</t>
    <rPh sb="0" eb="2">
      <t>チョウヒョウ</t>
    </rPh>
    <rPh sb="2" eb="4">
      <t>サクセイ</t>
    </rPh>
    <phoneticPr fontId="2"/>
  </si>
  <si>
    <t>処理日付が設定されていることが前提</t>
    <rPh sb="0" eb="2">
      <t>ショリ</t>
    </rPh>
    <rPh sb="2" eb="4">
      <t>ヒヅケ</t>
    </rPh>
    <rPh sb="5" eb="7">
      <t>セッテイ</t>
    </rPh>
    <rPh sb="15" eb="17">
      <t>ゼンテイ</t>
    </rPh>
    <phoneticPr fontId="2"/>
  </si>
  <si>
    <t>処方データマート作成</t>
    <rPh sb="0" eb="2">
      <t>ショホウ</t>
    </rPh>
    <phoneticPr fontId="2"/>
  </si>
  <si>
    <t>診療行為データマート作成</t>
    <rPh sb="0" eb="2">
      <t>シンリョウ</t>
    </rPh>
    <rPh sb="2" eb="4">
      <t>コウイ</t>
    </rPh>
    <phoneticPr fontId="2"/>
  </si>
  <si>
    <t>疾患データマート作成</t>
    <rPh sb="0" eb="2">
      <t>シッカン</t>
    </rPh>
    <phoneticPr fontId="2"/>
  </si>
  <si>
    <t>入院退院データマート作成</t>
    <rPh sb="0" eb="2">
      <t>ニュウイン</t>
    </rPh>
    <rPh sb="2" eb="4">
      <t>タイイン</t>
    </rPh>
    <phoneticPr fontId="2"/>
  </si>
  <si>
    <t>疾患関連患者数帳票作成</t>
    <rPh sb="0" eb="2">
      <t>シッカン</t>
    </rPh>
    <rPh sb="2" eb="4">
      <t>カンレン</t>
    </rPh>
    <rPh sb="4" eb="7">
      <t>カンジャスウ</t>
    </rPh>
    <rPh sb="7" eb="9">
      <t>チョウヒョウ</t>
    </rPh>
    <rPh sb="9" eb="11">
      <t>サクセイ</t>
    </rPh>
    <phoneticPr fontId="2"/>
  </si>
  <si>
    <t>DPC別患者数帳票作成</t>
    <rPh sb="3" eb="4">
      <t>ベツ</t>
    </rPh>
    <rPh sb="4" eb="7">
      <t>カンジャスウ</t>
    </rPh>
    <rPh sb="7" eb="9">
      <t>チョウヒョウ</t>
    </rPh>
    <rPh sb="9" eb="11">
      <t>サクセイ</t>
    </rPh>
    <phoneticPr fontId="2"/>
  </si>
  <si>
    <t>薬剤別患者数帳票作成</t>
    <rPh sb="0" eb="2">
      <t>ヤクザイ</t>
    </rPh>
    <rPh sb="2" eb="3">
      <t>ベツ</t>
    </rPh>
    <rPh sb="3" eb="6">
      <t>カンジャスウ</t>
    </rPh>
    <rPh sb="6" eb="8">
      <t>チョウヒョウ</t>
    </rPh>
    <rPh sb="8" eb="10">
      <t>サクセイ</t>
    </rPh>
    <phoneticPr fontId="2"/>
  </si>
  <si>
    <t>診療行為別患者数帳票作成</t>
    <rPh sb="0" eb="2">
      <t>シンリョウ</t>
    </rPh>
    <rPh sb="2" eb="4">
      <t>コウイ</t>
    </rPh>
    <rPh sb="4" eb="5">
      <t>ベツ</t>
    </rPh>
    <rPh sb="5" eb="8">
      <t>カンジャスウ</t>
    </rPh>
    <rPh sb="8" eb="10">
      <t>チョウヒョウ</t>
    </rPh>
    <rPh sb="10" eb="12">
      <t>サクセイ</t>
    </rPh>
    <phoneticPr fontId="2"/>
  </si>
  <si>
    <t>DLV_01</t>
    <phoneticPr fontId="2"/>
  </si>
  <si>
    <t>DLV_02</t>
    <phoneticPr fontId="2"/>
  </si>
  <si>
    <t>DLV_03</t>
    <phoneticPr fontId="2"/>
  </si>
  <si>
    <t>DLV_04</t>
    <phoneticPr fontId="2"/>
  </si>
  <si>
    <t>千年カルテ二次利用システム（製造分）</t>
    <rPh sb="0" eb="2">
      <t>センネン</t>
    </rPh>
    <rPh sb="5" eb="7">
      <t>ニジ</t>
    </rPh>
    <rPh sb="7" eb="9">
      <t>リヨウ</t>
    </rPh>
    <rPh sb="14" eb="16">
      <t>セイゾウ</t>
    </rPh>
    <rPh sb="16" eb="17">
      <t>ブン</t>
    </rPh>
    <phoneticPr fontId="2"/>
  </si>
  <si>
    <t>施設リスト帳票作成</t>
    <rPh sb="0" eb="2">
      <t>シセツ</t>
    </rPh>
    <rPh sb="5" eb="7">
      <t>チョウヒョウ</t>
    </rPh>
    <rPh sb="7" eb="9">
      <t>サクセイ</t>
    </rPh>
    <phoneticPr fontId="2"/>
  </si>
  <si>
    <t>処理日付クリア</t>
    <rPh sb="0" eb="2">
      <t>ショリ</t>
    </rPh>
    <rPh sb="2" eb="4">
      <t>ヒヅケ</t>
    </rPh>
    <phoneticPr fontId="2"/>
  </si>
  <si>
    <t>処理日付設定ファイルを初期化する。</t>
    <rPh sb="4" eb="6">
      <t>セッテイ</t>
    </rPh>
    <rPh sb="11" eb="14">
      <t>ショキカ</t>
    </rPh>
    <phoneticPr fontId="2"/>
  </si>
  <si>
    <t>処理日付設定ファイルを空ファイル化する。
※ジョブスケジュールで一連で実行された後に手動実行した場合に、処理日付設定を行わないで実行した際にエラーとなるようにするための機能</t>
    <rPh sb="0" eb="2">
      <t>ショリ</t>
    </rPh>
    <rPh sb="2" eb="4">
      <t>ヒヅケ</t>
    </rPh>
    <rPh sb="4" eb="6">
      <t>セッテイ</t>
    </rPh>
    <rPh sb="11" eb="12">
      <t>カラ</t>
    </rPh>
    <rPh sb="16" eb="17">
      <t>カ</t>
    </rPh>
    <rPh sb="32" eb="34">
      <t>イチレン</t>
    </rPh>
    <rPh sb="35" eb="37">
      <t>ジッコウ</t>
    </rPh>
    <rPh sb="40" eb="41">
      <t>アト</t>
    </rPh>
    <rPh sb="42" eb="44">
      <t>シュドウ</t>
    </rPh>
    <rPh sb="44" eb="46">
      <t>ジッコウ</t>
    </rPh>
    <rPh sb="48" eb="50">
      <t>バアイ</t>
    </rPh>
    <rPh sb="52" eb="54">
      <t>ショリ</t>
    </rPh>
    <rPh sb="54" eb="56">
      <t>ヒヅケ</t>
    </rPh>
    <rPh sb="56" eb="58">
      <t>セッテイ</t>
    </rPh>
    <rPh sb="59" eb="60">
      <t>オコナ</t>
    </rPh>
    <rPh sb="64" eb="66">
      <t>ジッコウ</t>
    </rPh>
    <rPh sb="68" eb="69">
      <t>サイ</t>
    </rPh>
    <rPh sb="84" eb="86">
      <t>キノウ</t>
    </rPh>
    <phoneticPr fontId="2"/>
  </si>
  <si>
    <t>YYYYMMDD形式の年月日を記述したファイルを出力する。
処理日付はシステム日付が設定される。
-mオプションで月次設定（システム日付の初日）が設定される。
※上記以外の処理日付での実行する際は、当ジョブパラメータに設定した上でジョブ実行することで対応可能</t>
    <rPh sb="8" eb="10">
      <t>ケイシキ</t>
    </rPh>
    <rPh sb="11" eb="13">
      <t>ネンゲツ</t>
    </rPh>
    <rPh sb="13" eb="14">
      <t>ヒ</t>
    </rPh>
    <rPh sb="15" eb="17">
      <t>キジュツ</t>
    </rPh>
    <rPh sb="24" eb="26">
      <t>シュツリョク</t>
    </rPh>
    <rPh sb="30" eb="32">
      <t>ショリ</t>
    </rPh>
    <rPh sb="32" eb="34">
      <t>ヒヅケ</t>
    </rPh>
    <rPh sb="39" eb="41">
      <t>ヒヅケ</t>
    </rPh>
    <rPh sb="42" eb="44">
      <t>セッテイ</t>
    </rPh>
    <rPh sb="57" eb="59">
      <t>ゲツジ</t>
    </rPh>
    <rPh sb="59" eb="61">
      <t>セッテイ</t>
    </rPh>
    <rPh sb="66" eb="68">
      <t>ヒヅケ</t>
    </rPh>
    <rPh sb="69" eb="71">
      <t>ショニチ</t>
    </rPh>
    <rPh sb="73" eb="75">
      <t>セッテイ</t>
    </rPh>
    <rPh sb="81" eb="83">
      <t>ジョウキ</t>
    </rPh>
    <rPh sb="83" eb="85">
      <t>イガイ</t>
    </rPh>
    <rPh sb="86" eb="88">
      <t>ショリ</t>
    </rPh>
    <rPh sb="88" eb="90">
      <t>ヒヅケ</t>
    </rPh>
    <rPh sb="92" eb="94">
      <t>ジッコウ</t>
    </rPh>
    <rPh sb="96" eb="97">
      <t>サイ</t>
    </rPh>
    <rPh sb="99" eb="100">
      <t>トウ</t>
    </rPh>
    <rPh sb="109" eb="111">
      <t>セッテイ</t>
    </rPh>
    <rPh sb="113" eb="114">
      <t>ウエ</t>
    </rPh>
    <rPh sb="118" eb="120">
      <t>ジッコウ</t>
    </rPh>
    <rPh sb="125" eb="127">
      <t>タイオウ</t>
    </rPh>
    <rPh sb="127" eb="129">
      <t>カノウ</t>
    </rPh>
    <phoneticPr fontId="2"/>
  </si>
  <si>
    <t>施設属性マスタ作成</t>
  </si>
  <si>
    <t>施設ID対応マスタ作成</t>
  </si>
  <si>
    <t>施設データ管理マスタ作成</t>
  </si>
  <si>
    <t>医薬品関連マスタ作成</t>
  </si>
  <si>
    <t>薬価関連マスタ作成</t>
  </si>
  <si>
    <t>診療行為関連マスタ作成</t>
  </si>
  <si>
    <t>特定器材関連マスタ作成</t>
  </si>
  <si>
    <t>DPC関連マスタ作成</t>
  </si>
  <si>
    <t>疾患関連マスタ作成</t>
  </si>
  <si>
    <t>二次医療圏マスタ作成</t>
    <phoneticPr fontId="2"/>
  </si>
  <si>
    <t>DLV_05</t>
    <phoneticPr fontId="2"/>
  </si>
  <si>
    <t>MMLデータファイル読込</t>
    <rPh sb="10" eb="11">
      <t>ヨ</t>
    </rPh>
    <rPh sb="11" eb="12">
      <t>コ</t>
    </rPh>
    <phoneticPr fontId="2"/>
  </si>
  <si>
    <t>DPC調査データファイル読込</t>
    <rPh sb="12" eb="13">
      <t>ヨ</t>
    </rPh>
    <rPh sb="13" eb="14">
      <t>コ</t>
    </rPh>
    <phoneticPr fontId="2"/>
  </si>
  <si>
    <t>MMLデータ取得</t>
    <rPh sb="6" eb="8">
      <t>シュトク</t>
    </rPh>
    <phoneticPr fontId="2"/>
  </si>
  <si>
    <t>DPC調査データ取得</t>
    <rPh sb="8" eb="10">
      <t>シュトク</t>
    </rPh>
    <phoneticPr fontId="2"/>
  </si>
  <si>
    <t>レセプトデータ取得</t>
    <rPh sb="7" eb="9">
      <t>シュトク</t>
    </rPh>
    <phoneticPr fontId="2"/>
  </si>
  <si>
    <t>処理日付が設定されていることが前提</t>
    <phoneticPr fontId="2"/>
  </si>
  <si>
    <t>バリデーションチェック</t>
    <phoneticPr fontId="2"/>
  </si>
  <si>
    <t>処理日付が設定されていることが前提</t>
    <phoneticPr fontId="2"/>
  </si>
  <si>
    <t xml:space="preserve">処理日付が設定されていることが前提
</t>
    <phoneticPr fontId="2"/>
  </si>
  <si>
    <t xml:space="preserve">処理日付が設定されていることが前提
</t>
    <phoneticPr fontId="2"/>
  </si>
  <si>
    <t>バリデーションチェック対象ファイル取得</t>
    <rPh sb="11" eb="13">
      <t>タイショウ</t>
    </rPh>
    <rPh sb="17" eb="19">
      <t>シュトク</t>
    </rPh>
    <phoneticPr fontId="2"/>
  </si>
  <si>
    <t>未コード化傷病名リスト帳票作成</t>
    <rPh sb="11" eb="13">
      <t>チョウヒョウ</t>
    </rPh>
    <phoneticPr fontId="2"/>
  </si>
  <si>
    <t>DLV_06</t>
    <phoneticPr fontId="2"/>
  </si>
  <si>
    <t>テキストデータ抽出</t>
    <rPh sb="7" eb="9">
      <t>チュウシュツ</t>
    </rPh>
    <phoneticPr fontId="2"/>
  </si>
  <si>
    <t>テキストデータ活用対象ファイル読込</t>
    <rPh sb="7" eb="9">
      <t>カツヨウ</t>
    </rPh>
    <rPh sb="9" eb="11">
      <t>タイショウ</t>
    </rPh>
    <rPh sb="15" eb="17">
      <t>ヨミコミ</t>
    </rPh>
    <phoneticPr fontId="2"/>
  </si>
  <si>
    <t>テキストデータ抽出（ルールベース_正規表現）</t>
    <rPh sb="7" eb="9">
      <t>チュウシュツ</t>
    </rPh>
    <rPh sb="17" eb="19">
      <t>セイキ</t>
    </rPh>
    <rPh sb="19" eb="21">
      <t>ヒョウゲン</t>
    </rPh>
    <phoneticPr fontId="2"/>
  </si>
  <si>
    <t>テキストデータ抽出（機械学習）_特徴量抽出（トークン）</t>
    <rPh sb="7" eb="9">
      <t>チュウシュツ</t>
    </rPh>
    <rPh sb="10" eb="12">
      <t>キカイ</t>
    </rPh>
    <rPh sb="12" eb="14">
      <t>ガクシュウ</t>
    </rPh>
    <rPh sb="16" eb="18">
      <t>トクチョウ</t>
    </rPh>
    <rPh sb="18" eb="19">
      <t>リョウ</t>
    </rPh>
    <rPh sb="19" eb="21">
      <t>チュウシュツ</t>
    </rPh>
    <phoneticPr fontId="2"/>
  </si>
  <si>
    <t>テキストデータ抽出（機械学習）_モデル作成（トークン）</t>
    <rPh sb="7" eb="9">
      <t>チュウシュツ</t>
    </rPh>
    <rPh sb="10" eb="12">
      <t>キカイ</t>
    </rPh>
    <rPh sb="12" eb="14">
      <t>ガクシュウ</t>
    </rPh>
    <rPh sb="19" eb="21">
      <t>サクセイ</t>
    </rPh>
    <phoneticPr fontId="2"/>
  </si>
  <si>
    <t>テキストデータ抽出（機械学習）_特徴量抽出（トークン（病名ラベル付き））</t>
    <rPh sb="7" eb="9">
      <t>チュウシュツ</t>
    </rPh>
    <rPh sb="10" eb="12">
      <t>キカイ</t>
    </rPh>
    <rPh sb="12" eb="14">
      <t>ガクシュウ</t>
    </rPh>
    <rPh sb="16" eb="18">
      <t>トクチョウ</t>
    </rPh>
    <rPh sb="18" eb="19">
      <t>リョウ</t>
    </rPh>
    <rPh sb="19" eb="21">
      <t>チュウシュツ</t>
    </rPh>
    <rPh sb="27" eb="29">
      <t>ビョウメイ</t>
    </rPh>
    <rPh sb="32" eb="33">
      <t>ツ</t>
    </rPh>
    <phoneticPr fontId="2"/>
  </si>
  <si>
    <t>テキストデータ抽出（機械学習）_モデル作成（トークン（病名ラベル付き））</t>
    <rPh sb="7" eb="9">
      <t>チュウシュツ</t>
    </rPh>
    <rPh sb="10" eb="12">
      <t>キカイ</t>
    </rPh>
    <rPh sb="12" eb="14">
      <t>ガクシュウ</t>
    </rPh>
    <rPh sb="19" eb="21">
      <t>サクセイ</t>
    </rPh>
    <rPh sb="27" eb="29">
      <t>ビョウメイ</t>
    </rPh>
    <rPh sb="32" eb="33">
      <t>ツ</t>
    </rPh>
    <phoneticPr fontId="2"/>
  </si>
  <si>
    <t>テキストデータ抽出（機械学習）_テスト（トークン（病名ラベル付き））</t>
    <rPh sb="7" eb="9">
      <t>チュウシュツ</t>
    </rPh>
    <rPh sb="10" eb="12">
      <t>キカイ</t>
    </rPh>
    <rPh sb="12" eb="14">
      <t>ガクシュウ</t>
    </rPh>
    <rPh sb="25" eb="27">
      <t>ビョウメイ</t>
    </rPh>
    <rPh sb="30" eb="31">
      <t>ツ</t>
    </rPh>
    <phoneticPr fontId="2"/>
  </si>
  <si>
    <t>テキストデータ抽出（機械学習）_特徴量抽出（一文字）</t>
    <rPh sb="7" eb="9">
      <t>チュウシュツ</t>
    </rPh>
    <rPh sb="10" eb="12">
      <t>キカイ</t>
    </rPh>
    <rPh sb="12" eb="14">
      <t>ガクシュウ</t>
    </rPh>
    <rPh sb="16" eb="18">
      <t>トクチョウ</t>
    </rPh>
    <rPh sb="18" eb="19">
      <t>リョウ</t>
    </rPh>
    <rPh sb="19" eb="21">
      <t>チュウシュツ</t>
    </rPh>
    <rPh sb="22" eb="25">
      <t>ヒトモジ</t>
    </rPh>
    <phoneticPr fontId="2"/>
  </si>
  <si>
    <t>テキストデータ抽出（機械学習）_モデル作成（一文字）</t>
    <rPh sb="7" eb="9">
      <t>チュウシュツ</t>
    </rPh>
    <rPh sb="10" eb="12">
      <t>キカイ</t>
    </rPh>
    <rPh sb="12" eb="14">
      <t>ガクシュウ</t>
    </rPh>
    <rPh sb="19" eb="21">
      <t>サクセイ</t>
    </rPh>
    <rPh sb="22" eb="25">
      <t>ヒトモジ</t>
    </rPh>
    <phoneticPr fontId="2"/>
  </si>
  <si>
    <t>テキストデータ抽出（機械学習）_テスト（一文字）</t>
    <rPh sb="7" eb="9">
      <t>チュウシュツ</t>
    </rPh>
    <rPh sb="10" eb="12">
      <t>キカイ</t>
    </rPh>
    <rPh sb="12" eb="14">
      <t>ガクシュウ</t>
    </rPh>
    <rPh sb="20" eb="23">
      <t>ヒトモジ</t>
    </rPh>
    <phoneticPr fontId="2"/>
  </si>
  <si>
    <t>テキストデータ抽出（機械学習）_テスト（トークン）</t>
    <phoneticPr fontId="2"/>
  </si>
  <si>
    <t>緒方</t>
    <rPh sb="0" eb="2">
      <t>オガタ</t>
    </rPh>
    <phoneticPr fontId="2"/>
  </si>
  <si>
    <t>名寄せ</t>
    <rPh sb="0" eb="2">
      <t>ナヨ</t>
    </rPh>
    <phoneticPr fontId="2"/>
  </si>
  <si>
    <t>紐付け結果作成</t>
    <phoneticPr fontId="2"/>
  </si>
  <si>
    <t>施設ごとの患者ID管理方法に従い紐付けた患者情報の結果およびその結果の集計を行う</t>
    <rPh sb="20" eb="22">
      <t>カンジャ</t>
    </rPh>
    <rPh sb="22" eb="24">
      <t>ジョウホウ</t>
    </rPh>
    <rPh sb="32" eb="34">
      <t>ケッカ</t>
    </rPh>
    <rPh sb="35" eb="37">
      <t>シュウケイ</t>
    </rPh>
    <rPh sb="38" eb="39">
      <t>オコナ</t>
    </rPh>
    <phoneticPr fontId="2"/>
  </si>
  <si>
    <t>DLV_07</t>
    <phoneticPr fontId="2"/>
  </si>
  <si>
    <t>二次利用DB登録患者データマート作成</t>
    <rPh sb="0" eb="2">
      <t>ニジ</t>
    </rPh>
    <rPh sb="2" eb="4">
      <t>リヨウ</t>
    </rPh>
    <rPh sb="6" eb="8">
      <t>トウロク</t>
    </rPh>
    <rPh sb="8" eb="10">
      <t>カンジャ</t>
    </rPh>
    <rPh sb="16" eb="18">
      <t>サクセイ</t>
    </rPh>
    <phoneticPr fontId="2"/>
  </si>
  <si>
    <t>最新施設情報取得</t>
    <rPh sb="0" eb="2">
      <t>サイシン</t>
    </rPh>
    <rPh sb="2" eb="4">
      <t>シセツ</t>
    </rPh>
    <rPh sb="4" eb="6">
      <t>ジョウホウ</t>
    </rPh>
    <rPh sb="6" eb="8">
      <t>シュトク</t>
    </rPh>
    <phoneticPr fontId="2"/>
  </si>
  <si>
    <t xml:space="preserve">処理日付が設定されていることが前提
</t>
    <phoneticPr fontId="2"/>
  </si>
  <si>
    <t>レセプトデータファイル読込（医科レセプト分）</t>
    <rPh sb="11" eb="12">
      <t>ヨ</t>
    </rPh>
    <rPh sb="12" eb="13">
      <t>コ</t>
    </rPh>
    <rPh sb="14" eb="16">
      <t>イカ</t>
    </rPh>
    <rPh sb="20" eb="21">
      <t>ブン</t>
    </rPh>
    <phoneticPr fontId="2"/>
  </si>
  <si>
    <t>レセプトデータファイル読込（DPCレセプト分）</t>
    <rPh sb="11" eb="12">
      <t>ヨ</t>
    </rPh>
    <rPh sb="12" eb="13">
      <t>コ</t>
    </rPh>
    <rPh sb="21" eb="22">
      <t>ブン</t>
    </rPh>
    <phoneticPr fontId="2"/>
  </si>
  <si>
    <t>処理日付が設定されていることが前提</t>
    <phoneticPr fontId="2"/>
  </si>
  <si>
    <t>処理日付が設定されていることが前提</t>
    <phoneticPr fontId="2"/>
  </si>
  <si>
    <t>最新施設情報更新</t>
    <rPh sb="0" eb="2">
      <t>サイシン</t>
    </rPh>
    <rPh sb="2" eb="4">
      <t>シセツ</t>
    </rPh>
    <rPh sb="4" eb="6">
      <t>ジョウホウ</t>
    </rPh>
    <rPh sb="6" eb="8">
      <t>コウシン</t>
    </rPh>
    <phoneticPr fontId="2"/>
  </si>
  <si>
    <t>バリデーション件数チェック結果作成</t>
    <rPh sb="7" eb="9">
      <t>ケンスウ</t>
    </rPh>
    <rPh sb="13" eb="15">
      <t>ケッカ</t>
    </rPh>
    <rPh sb="15" eb="17">
      <t>サクセイ</t>
    </rPh>
    <phoneticPr fontId="2"/>
  </si>
  <si>
    <t>テキストデータ活用対象ファイル取得（処理対象月分）</t>
    <rPh sb="7" eb="9">
      <t>カツヨウ</t>
    </rPh>
    <rPh sb="9" eb="11">
      <t>タイショウ</t>
    </rPh>
    <rPh sb="15" eb="17">
      <t>シュトク</t>
    </rPh>
    <phoneticPr fontId="2"/>
  </si>
  <si>
    <t>テキストデータ活用対象ファイル取得_Zipファイル展開（過去分）</t>
    <phoneticPr fontId="2"/>
  </si>
  <si>
    <t>テキストデータ活用対象ファイル取得_Zipファイル一覧作成（過去分）</t>
    <phoneticPr fontId="2"/>
  </si>
  <si>
    <t>NAS上にある過去分のテキストデータ活用対象のZipファイルの一覧を作成する。</t>
    <phoneticPr fontId="2"/>
  </si>
  <si>
    <t>NAS上にある過去分のテキストデータ活用対象のZipファイルを展開する。</t>
    <rPh sb="31" eb="33">
      <t>テンカイ</t>
    </rPh>
    <phoneticPr fontId="2"/>
  </si>
  <si>
    <t>テキストデータ活用対象ファイル読込（過去分）</t>
    <rPh sb="7" eb="9">
      <t>カツヨウ</t>
    </rPh>
    <rPh sb="9" eb="11">
      <t>タイショウ</t>
    </rPh>
    <rPh sb="15" eb="17">
      <t>ヨミコミ</t>
    </rPh>
    <phoneticPr fontId="2"/>
  </si>
  <si>
    <t>MML_UID重複論理削除</t>
    <rPh sb="7" eb="9">
      <t>チョウフク</t>
    </rPh>
    <rPh sb="9" eb="11">
      <t>ロンリ</t>
    </rPh>
    <rPh sb="11" eb="13">
      <t>サクジョ</t>
    </rPh>
    <phoneticPr fontId="2"/>
  </si>
  <si>
    <t>テキストデータ活用対象ファイル取得_MMLファイル一覧更新（過去分）</t>
    <phoneticPr fontId="2"/>
  </si>
  <si>
    <t>テキストデータ活用対象MMLファイル管理二次利用DB反映</t>
    <phoneticPr fontId="2"/>
  </si>
  <si>
    <t>DLV_08</t>
    <phoneticPr fontId="2"/>
  </si>
  <si>
    <t>検査値紐付け（検体検査別検査値換算）</t>
    <rPh sb="7" eb="9">
      <t>ケンタイ</t>
    </rPh>
    <rPh sb="9" eb="11">
      <t>ケンサ</t>
    </rPh>
    <rPh sb="11" eb="12">
      <t>ベツ</t>
    </rPh>
    <rPh sb="12" eb="15">
      <t>ケンサチ</t>
    </rPh>
    <rPh sb="15" eb="17">
      <t>カンザン</t>
    </rPh>
    <phoneticPr fontId="2"/>
  </si>
  <si>
    <t>分析</t>
    <rPh sb="0" eb="2">
      <t>ブンセキ</t>
    </rPh>
    <phoneticPr fontId="2"/>
  </si>
  <si>
    <t>検査値紐付け（検査値紐付け結果作成）</t>
    <phoneticPr fontId="2"/>
  </si>
  <si>
    <t>検査値紐付け対象データに対して、検体検査マスタの検体名と紐付けた結果、および、単位マスタの換算率で検査値を換算した結果を付加する</t>
    <rPh sb="12" eb="13">
      <t>タイ</t>
    </rPh>
    <rPh sb="24" eb="26">
      <t>ケンタイ</t>
    </rPh>
    <rPh sb="26" eb="27">
      <t>メイ</t>
    </rPh>
    <rPh sb="28" eb="29">
      <t>ヒモ</t>
    </rPh>
    <rPh sb="29" eb="30">
      <t>ヅ</t>
    </rPh>
    <rPh sb="32" eb="34">
      <t>ケッカ</t>
    </rPh>
    <rPh sb="39" eb="41">
      <t>タンイ</t>
    </rPh>
    <rPh sb="45" eb="47">
      <t>カンザン</t>
    </rPh>
    <rPh sb="47" eb="48">
      <t>リツ</t>
    </rPh>
    <rPh sb="49" eb="52">
      <t>ケンサチ</t>
    </rPh>
    <rPh sb="53" eb="55">
      <t>カンザン</t>
    </rPh>
    <rPh sb="57" eb="59">
      <t>ケッカ</t>
    </rPh>
    <rPh sb="60" eb="62">
      <t>フカ</t>
    </rPh>
    <phoneticPr fontId="2"/>
  </si>
  <si>
    <t>検体・検査ごとの検査値の要約統計量を算出し、それらをパラメータとしてクラスタリングした結果を作成する</t>
    <rPh sb="12" eb="14">
      <t>ヨウヤク</t>
    </rPh>
    <rPh sb="14" eb="17">
      <t>トウケイリョウ</t>
    </rPh>
    <rPh sb="18" eb="20">
      <t>サンシュツ</t>
    </rPh>
    <rPh sb="43" eb="45">
      <t>ケッカ</t>
    </rPh>
    <rPh sb="46" eb="48">
      <t>サクセイ</t>
    </rPh>
    <phoneticPr fontId="2"/>
  </si>
  <si>
    <t>テキスト検索（指標抽出）</t>
    <phoneticPr fontId="2"/>
  </si>
  <si>
    <t>設定ファイルに指定したCSVファイルのテキストデータから特定の指標を検索し、その値を抽出し、その結果を出力する</t>
    <rPh sb="0" eb="2">
      <t>セッテイ</t>
    </rPh>
    <rPh sb="7" eb="9">
      <t>シテイ</t>
    </rPh>
    <rPh sb="28" eb="30">
      <t>トクテイ</t>
    </rPh>
    <rPh sb="31" eb="33">
      <t>シヒョウ</t>
    </rPh>
    <rPh sb="34" eb="36">
      <t>ケンサク</t>
    </rPh>
    <rPh sb="40" eb="41">
      <t>アタイ</t>
    </rPh>
    <rPh sb="42" eb="44">
      <t>チュウシュツ</t>
    </rPh>
    <rPh sb="48" eb="50">
      <t>ケッカ</t>
    </rPh>
    <rPh sb="51" eb="53">
      <t>シュツリョク</t>
    </rPh>
    <phoneticPr fontId="2"/>
  </si>
  <si>
    <t>ファイル操作（コピー）</t>
    <rPh sb="4" eb="6">
      <t>ソウサ</t>
    </rPh>
    <phoneticPr fontId="2"/>
  </si>
  <si>
    <t>ファイル操作（削除）</t>
    <rPh sb="4" eb="6">
      <t>ソウサ</t>
    </rPh>
    <rPh sb="7" eb="9">
      <t>サクジョ</t>
    </rPh>
    <phoneticPr fontId="2"/>
  </si>
  <si>
    <t>治療ライン作成</t>
    <rPh sb="0" eb="2">
      <t>チリョウ</t>
    </rPh>
    <rPh sb="5" eb="7">
      <t>サクセイ</t>
    </rPh>
    <phoneticPr fontId="2"/>
  </si>
  <si>
    <t>CSVファイルのデータ（施設名、患者ID、薬剤、投与開始日、投与終了日）から患者ごとの薬物治療ラインを導出し、その結果を出力する</t>
    <rPh sb="12" eb="14">
      <t>シセツ</t>
    </rPh>
    <rPh sb="14" eb="15">
      <t>メイ</t>
    </rPh>
    <rPh sb="16" eb="18">
      <t>カンジャ</t>
    </rPh>
    <rPh sb="21" eb="23">
      <t>ヤクザイ</t>
    </rPh>
    <rPh sb="24" eb="26">
      <t>トウヨ</t>
    </rPh>
    <rPh sb="26" eb="28">
      <t>カイシ</t>
    </rPh>
    <rPh sb="28" eb="29">
      <t>ビ</t>
    </rPh>
    <rPh sb="30" eb="32">
      <t>トウヨ</t>
    </rPh>
    <rPh sb="32" eb="34">
      <t>シュウリョウ</t>
    </rPh>
    <rPh sb="34" eb="35">
      <t>ビ</t>
    </rPh>
    <rPh sb="38" eb="40">
      <t>カンジャ</t>
    </rPh>
    <rPh sb="43" eb="45">
      <t>ヤクブツ</t>
    </rPh>
    <rPh sb="45" eb="47">
      <t>チリョウ</t>
    </rPh>
    <rPh sb="51" eb="53">
      <t>ドウシュツ</t>
    </rPh>
    <rPh sb="57" eb="59">
      <t>ケッカ</t>
    </rPh>
    <rPh sb="60" eb="62">
      <t>シュツリョク</t>
    </rPh>
    <phoneticPr fontId="2"/>
  </si>
  <si>
    <t>施設別登録データリスト、施設リスト帳票作成</t>
    <rPh sb="0" eb="2">
      <t>シセツ</t>
    </rPh>
    <rPh sb="2" eb="3">
      <t>ベツ</t>
    </rPh>
    <rPh sb="3" eb="5">
      <t>トウロク</t>
    </rPh>
    <rPh sb="12" eb="14">
      <t>シセツ</t>
    </rPh>
    <rPh sb="17" eb="19">
      <t>チョウヒョウ</t>
    </rPh>
    <rPh sb="19" eb="21">
      <t>サクセイ</t>
    </rPh>
    <phoneticPr fontId="2"/>
  </si>
  <si>
    <t>形態素解析で利用するユーザ辞書のプリコンパイルした結果を出力する</t>
    <rPh sb="0" eb="5">
      <t>ケイタイソカイセキ</t>
    </rPh>
    <rPh sb="6" eb="8">
      <t>リヨウ</t>
    </rPh>
    <rPh sb="13" eb="15">
      <t>ジショ</t>
    </rPh>
    <rPh sb="25" eb="27">
      <t>ケッカ</t>
    </rPh>
    <rPh sb="28" eb="30">
      <t>シュツリョク</t>
    </rPh>
    <phoneticPr fontId="2"/>
  </si>
  <si>
    <t>設定ファイルに指定した前処理、後処理、DB登録する対象（対象外）の品詞、および、ユーザ辞書に従い、形態素解析を実行した結果を作成する</t>
    <rPh sb="0" eb="2">
      <t>セッテイ</t>
    </rPh>
    <rPh sb="7" eb="9">
      <t>シテイ</t>
    </rPh>
    <rPh sb="43" eb="45">
      <t>ジショ</t>
    </rPh>
    <rPh sb="46" eb="47">
      <t>シタガ</t>
    </rPh>
    <rPh sb="49" eb="52">
      <t>ケイタイソ</t>
    </rPh>
    <rPh sb="55" eb="57">
      <t>ジッコウ</t>
    </rPh>
    <rPh sb="59" eb="61">
      <t>ケッカ</t>
    </rPh>
    <rPh sb="62" eb="64">
      <t>サクセイ</t>
    </rPh>
    <phoneticPr fontId="2"/>
  </si>
  <si>
    <t>遺伝子検査テキスト抽出結果作成</t>
    <rPh sb="0" eb="3">
      <t>イデンシ</t>
    </rPh>
    <rPh sb="3" eb="5">
      <t>ケンサ</t>
    </rPh>
    <rPh sb="9" eb="11">
      <t>チュウシュツ</t>
    </rPh>
    <rPh sb="11" eb="13">
      <t>ケッカ</t>
    </rPh>
    <rPh sb="13" eb="15">
      <t>サクセイ</t>
    </rPh>
    <phoneticPr fontId="2"/>
  </si>
  <si>
    <t>設定ファイルに指定したCSVファイルのテキストデータから遺伝子検査の種類および結果を抽出し、検査結果（陰性/陽性/判定不能）を判定した結果を出力する</t>
    <rPh sb="0" eb="2">
      <t>セッテイ</t>
    </rPh>
    <rPh sb="7" eb="9">
      <t>シテイ</t>
    </rPh>
    <rPh sb="28" eb="31">
      <t>イデンシ</t>
    </rPh>
    <rPh sb="31" eb="33">
      <t>ケンサ</t>
    </rPh>
    <rPh sb="67" eb="69">
      <t>ケッカ</t>
    </rPh>
    <rPh sb="70" eb="72">
      <t>シュツリョク</t>
    </rPh>
    <phoneticPr fontId="2"/>
  </si>
  <si>
    <t>R言語の処理となる</t>
    <rPh sb="1" eb="3">
      <t>ゲンゴ</t>
    </rPh>
    <rPh sb="4" eb="6">
      <t>ショリ</t>
    </rPh>
    <phoneticPr fontId="2"/>
  </si>
  <si>
    <t>グラフ出力（箱ひげ図）</t>
    <rPh sb="3" eb="5">
      <t>シュツリョク</t>
    </rPh>
    <rPh sb="6" eb="7">
      <t>ハコ</t>
    </rPh>
    <rPh sb="9" eb="10">
      <t>ズ</t>
    </rPh>
    <phoneticPr fontId="2"/>
  </si>
  <si>
    <t>箱ひげ図グラフを出力する</t>
    <rPh sb="0" eb="1">
      <t>ハコ</t>
    </rPh>
    <rPh sb="3" eb="4">
      <t>ズ</t>
    </rPh>
    <rPh sb="8" eb="10">
      <t>シュツリョク</t>
    </rPh>
    <phoneticPr fontId="2"/>
  </si>
  <si>
    <t>設定ファイルに指定した前処理、後処理、DB登録する対象（対象外）の品詞、および、ユーザ辞書に従い、形態素解析および係り受け解析を実行した結果を作成する</t>
    <rPh sb="0" eb="2">
      <t>セッテイ</t>
    </rPh>
    <rPh sb="7" eb="9">
      <t>シテイ</t>
    </rPh>
    <rPh sb="43" eb="45">
      <t>ジショ</t>
    </rPh>
    <rPh sb="46" eb="47">
      <t>シタガ</t>
    </rPh>
    <rPh sb="49" eb="52">
      <t>ケイタイソ</t>
    </rPh>
    <rPh sb="57" eb="58">
      <t>カカ</t>
    </rPh>
    <rPh sb="59" eb="60">
      <t>ウ</t>
    </rPh>
    <rPh sb="61" eb="63">
      <t>カイセキ</t>
    </rPh>
    <rPh sb="64" eb="66">
      <t>ジッコウ</t>
    </rPh>
    <rPh sb="68" eb="70">
      <t>ケッカ</t>
    </rPh>
    <rPh sb="71" eb="73">
      <t>サクセイ</t>
    </rPh>
    <phoneticPr fontId="2"/>
  </si>
  <si>
    <t>DLV_09</t>
    <phoneticPr fontId="2"/>
  </si>
  <si>
    <t>MMLファイル一覧作成</t>
    <rPh sb="9" eb="11">
      <t>サクセイ</t>
    </rPh>
    <phoneticPr fontId="2"/>
  </si>
  <si>
    <t>未取込Zipファイルをアクセス記録サーバの作業用ディレクトリに展開し、MMLファイル一覧を作成する。</t>
    <phoneticPr fontId="2"/>
  </si>
  <si>
    <t>NAS上にある取得元ディレクトリのZipファイルを格納先ディレクトリにコピーする。</t>
    <phoneticPr fontId="2"/>
  </si>
  <si>
    <t>NAS上にある過去分のテキストデータ活用対象のMMLファイルの一覧を作成する。</t>
    <phoneticPr fontId="2"/>
  </si>
  <si>
    <t>二次利用DBの登録状況に応じて、MMLファイル管理テーブルのステータスフラグを更新する。読込済みのデータがオプトアウトされていた場合、対象患者に紐づくデータを削除する。</t>
    <phoneticPr fontId="2"/>
  </si>
  <si>
    <t>MMLファイル読込</t>
    <phoneticPr fontId="2"/>
  </si>
  <si>
    <t>未読込MMLファイルを対象にMMLファイルの読み込みを行う。</t>
    <rPh sb="1" eb="3">
      <t>ヨミコミ</t>
    </rPh>
    <phoneticPr fontId="2"/>
  </si>
  <si>
    <t>NAS上にある取得元ディレクトリのZipファイルの一覧を作成する。</t>
    <rPh sb="25" eb="27">
      <t>イチラン</t>
    </rPh>
    <rPh sb="28" eb="30">
      <t>サクセイ</t>
    </rPh>
    <phoneticPr fontId="2"/>
  </si>
  <si>
    <t>Zipファイルの一覧を参照して、NAS上にある取得元ディレクトリのZipファイルを格納先ディレクトリにコピーする。</t>
    <rPh sb="11" eb="13">
      <t>サンショウ</t>
    </rPh>
    <phoneticPr fontId="2"/>
  </si>
  <si>
    <t>Zipファイル管理テーブルに登録されているZipファイルのうち、
格納先のディレクトリに存在しないZipファイルの一覧を出力する。</t>
    <rPh sb="60" eb="62">
      <t>シュツリョク</t>
    </rPh>
    <phoneticPr fontId="2"/>
  </si>
  <si>
    <t>グラフ出力（カプランマイヤー曲線）</t>
    <rPh sb="3" eb="5">
      <t>シュツリョク</t>
    </rPh>
    <rPh sb="14" eb="16">
      <t>キョクセン</t>
    </rPh>
    <phoneticPr fontId="2"/>
  </si>
  <si>
    <t>カプランマイヤー曲線グラフを出力する</t>
    <rPh sb="8" eb="10">
      <t>キョクセン</t>
    </rPh>
    <rPh sb="14" eb="16">
      <t>シュツリョク</t>
    </rPh>
    <phoneticPr fontId="2"/>
  </si>
  <si>
    <t>DLV_00</t>
    <phoneticPr fontId="2"/>
  </si>
  <si>
    <t>患者情報データマート作成</t>
    <rPh sb="2" eb="4">
      <t>ジョウホウ</t>
    </rPh>
    <rPh sb="10" eb="12">
      <t>サクセイ</t>
    </rPh>
    <phoneticPr fontId="2"/>
  </si>
  <si>
    <t>患者ID紐付けジョブ</t>
    <rPh sb="4" eb="5">
      <t>ヒモ</t>
    </rPh>
    <rPh sb="5" eb="6">
      <t>ヅ</t>
    </rPh>
    <phoneticPr fontId="2"/>
  </si>
  <si>
    <t>エラー患者情報データマート作成ジョブ</t>
    <rPh sb="13" eb="15">
      <t>サクセイ</t>
    </rPh>
    <phoneticPr fontId="2"/>
  </si>
  <si>
    <t>患者IDの紐付け結果を作成する。</t>
    <rPh sb="0" eb="2">
      <t>カンジャ</t>
    </rPh>
    <rPh sb="5" eb="6">
      <t>ヒモ</t>
    </rPh>
    <rPh sb="6" eb="7">
      <t>ヅ</t>
    </rPh>
    <rPh sb="8" eb="10">
      <t>ケッカ</t>
    </rPh>
    <rPh sb="11" eb="13">
      <t>サクセイ</t>
    </rPh>
    <phoneticPr fontId="2"/>
  </si>
  <si>
    <t>DLV_10</t>
    <phoneticPr fontId="2"/>
  </si>
  <si>
    <t>分析支援サービス</t>
    <rPh sb="0" eb="2">
      <t>ブンセキ</t>
    </rPh>
    <rPh sb="2" eb="4">
      <t>シエン</t>
    </rPh>
    <phoneticPr fontId="2"/>
  </si>
  <si>
    <t>分析支援サービス_中間テーブル作成</t>
    <phoneticPr fontId="2"/>
  </si>
  <si>
    <t>DLV_10</t>
  </si>
  <si>
    <t>分析支援サービスで利用する中間テーブルを作成する。</t>
    <rPh sb="0" eb="2">
      <t>ブンセキ</t>
    </rPh>
    <rPh sb="2" eb="4">
      <t>シエン</t>
    </rPh>
    <rPh sb="9" eb="11">
      <t>リヨウ</t>
    </rPh>
    <rPh sb="13" eb="15">
      <t>チュウカン</t>
    </rPh>
    <rPh sb="20" eb="22">
      <t>サクセイ</t>
    </rPh>
    <phoneticPr fontId="2"/>
  </si>
  <si>
    <t>分析支援サービス_帳票作成</t>
    <phoneticPr fontId="2"/>
  </si>
  <si>
    <t>分析支援サービスでの分析、帳票作成を実行する。</t>
    <rPh sb="0" eb="2">
      <t>ブンセキ</t>
    </rPh>
    <rPh sb="2" eb="4">
      <t>シエン</t>
    </rPh>
    <rPh sb="10" eb="12">
      <t>ブンセキ</t>
    </rPh>
    <rPh sb="13" eb="15">
      <t>チョウヒョウ</t>
    </rPh>
    <rPh sb="15" eb="17">
      <t>サクセイ</t>
    </rPh>
    <rPh sb="18" eb="20">
      <t>ジッコウ</t>
    </rPh>
    <phoneticPr fontId="2"/>
  </si>
  <si>
    <t>DLV_11</t>
    <phoneticPr fontId="2"/>
  </si>
  <si>
    <t>データ品質調査</t>
    <rPh sb="3" eb="7">
      <t>ヒンシツチョウサ</t>
    </rPh>
    <phoneticPr fontId="2"/>
  </si>
  <si>
    <t>項目別データ状況確認</t>
  </si>
  <si>
    <t>施設別診療年月別データ取込状況確認ワークテーブル・施設別ユニーク患者数ワークテーブルに、データ件数・ユニーク患者数・ユニーク患者数（全量）を登録する。</t>
    <rPh sb="0" eb="2">
      <t>シセツ</t>
    </rPh>
    <rPh sb="2" eb="3">
      <t>ベツ</t>
    </rPh>
    <rPh sb="3" eb="5">
      <t>シンリョウ</t>
    </rPh>
    <rPh sb="5" eb="7">
      <t>ネンゲツ</t>
    </rPh>
    <rPh sb="7" eb="8">
      <t>ベツ</t>
    </rPh>
    <rPh sb="11" eb="13">
      <t>トリコミ</t>
    </rPh>
    <rPh sb="13" eb="15">
      <t>ジョウキョウ</t>
    </rPh>
    <rPh sb="15" eb="17">
      <t>カクニン</t>
    </rPh>
    <rPh sb="47" eb="49">
      <t>ケンスウ</t>
    </rPh>
    <rPh sb="54" eb="56">
      <t>カンジャ</t>
    </rPh>
    <rPh sb="56" eb="57">
      <t>スウ</t>
    </rPh>
    <rPh sb="62" eb="64">
      <t>カンジャ</t>
    </rPh>
    <rPh sb="64" eb="65">
      <t>スウ</t>
    </rPh>
    <rPh sb="66" eb="68">
      <t>ゼンリョウ</t>
    </rPh>
    <rPh sb="70" eb="72">
      <t>トウロク</t>
    </rPh>
    <phoneticPr fontId="2"/>
  </si>
  <si>
    <t>形態素解析（ユーザ辞書コンパイル）ジョブ</t>
  </si>
  <si>
    <t>形態素解析結果作成（係り受け解析なし）ジョブ</t>
  </si>
  <si>
    <t>形態素解析結果作成（係り受け解析あり）ジョブ</t>
  </si>
  <si>
    <t>形態素解析</t>
    <rPh sb="0" eb="3">
      <t>ケイタイソ</t>
    </rPh>
    <rPh sb="3" eb="5">
      <t>カイセキ</t>
    </rPh>
    <phoneticPr fontId="2"/>
  </si>
  <si>
    <t>データ取込状況確認</t>
    <phoneticPr fontId="2"/>
  </si>
  <si>
    <t>項目別データ状況確認</t>
    <phoneticPr fontId="2"/>
  </si>
  <si>
    <t>項目別データ状況確認（随時）_基本統計量ジョブ</t>
    <phoneticPr fontId="2"/>
  </si>
  <si>
    <t>項目別データ状況確認（随時）_度数分布ジョブ</t>
    <phoneticPr fontId="2"/>
  </si>
  <si>
    <t>項目別基本統計量をCSV出力する。</t>
    <rPh sb="0" eb="2">
      <t>コウモク</t>
    </rPh>
    <rPh sb="2" eb="3">
      <t>ベツ</t>
    </rPh>
    <rPh sb="12" eb="14">
      <t>シュツリョク</t>
    </rPh>
    <phoneticPr fontId="2"/>
  </si>
  <si>
    <t>項目別度数分布をCSV出力する。</t>
    <rPh sb="0" eb="2">
      <t>コウモク</t>
    </rPh>
    <rPh sb="2" eb="3">
      <t>ベツ</t>
    </rPh>
    <rPh sb="3" eb="5">
      <t>ドスウ</t>
    </rPh>
    <rPh sb="5" eb="7">
      <t>ブンプ</t>
    </rPh>
    <rPh sb="11" eb="13">
      <t>シュツリョク</t>
    </rPh>
    <phoneticPr fontId="2"/>
  </si>
  <si>
    <t>基本統計量ワークテーブルに項目別データ状況を登録する。</t>
    <rPh sb="0" eb="2">
      <t>キホン</t>
    </rPh>
    <rPh sb="2" eb="5">
      <t>トウケイリョウ</t>
    </rPh>
    <rPh sb="13" eb="15">
      <t>コウモク</t>
    </rPh>
    <rPh sb="15" eb="16">
      <t>ベツ</t>
    </rPh>
    <rPh sb="19" eb="21">
      <t>ジョウキョウ</t>
    </rPh>
    <rPh sb="22" eb="24">
      <t>トウロク</t>
    </rPh>
    <phoneticPr fontId="2"/>
  </si>
  <si>
    <t>度数分布ワークテーブルに項目別データ状況を登録する。</t>
    <rPh sb="0" eb="2">
      <t>ドスウ</t>
    </rPh>
    <rPh sb="2" eb="4">
      <t>ブンプ</t>
    </rPh>
    <rPh sb="12" eb="14">
      <t>コウモク</t>
    </rPh>
    <rPh sb="14" eb="15">
      <t>ベツ</t>
    </rPh>
    <rPh sb="18" eb="20">
      <t>ジョウキョウ</t>
    </rPh>
    <rPh sb="21" eb="23">
      <t>トウロク</t>
    </rPh>
    <phoneticPr fontId="2"/>
  </si>
  <si>
    <t>項目別データ状況確認（月次）_基本統計量ジョブ</t>
    <rPh sb="15" eb="17">
      <t>キホン</t>
    </rPh>
    <rPh sb="17" eb="20">
      <t>トウケイリョウ</t>
    </rPh>
    <phoneticPr fontId="2"/>
  </si>
  <si>
    <t>項目別データ状況確認（月次）_度数分布ジョブ</t>
    <rPh sb="15" eb="19">
      <t>ドスウブンプ</t>
    </rPh>
    <phoneticPr fontId="2"/>
  </si>
  <si>
    <t>DPC調査データ_様式1_診断情報/併存症作成ジョブ</t>
    <phoneticPr fontId="2"/>
  </si>
  <si>
    <t>DLV_12</t>
    <phoneticPr fontId="2"/>
  </si>
  <si>
    <t>匿名加工運用支援ツール</t>
    <phoneticPr fontId="2"/>
  </si>
  <si>
    <t>ファイル列結合</t>
    <phoneticPr fontId="2"/>
  </si>
  <si>
    <t>空行追加</t>
    <phoneticPr fontId="2"/>
  </si>
  <si>
    <t>ファイル列分割</t>
    <phoneticPr fontId="2"/>
  </si>
  <si>
    <t>ファイル行結合</t>
    <phoneticPr fontId="2"/>
  </si>
  <si>
    <t>データ抽出結果出力ファイルを列結合する（非正規化ファイル結合）。</t>
    <rPh sb="3" eb="5">
      <t>チュウシュツ</t>
    </rPh>
    <rPh sb="5" eb="7">
      <t>ケッカ</t>
    </rPh>
    <rPh sb="7" eb="9">
      <t>シュツリョク</t>
    </rPh>
    <rPh sb="14" eb="15">
      <t>レツ</t>
    </rPh>
    <rPh sb="15" eb="17">
      <t>ケツゴウ</t>
    </rPh>
    <rPh sb="20" eb="21">
      <t>ヒ</t>
    </rPh>
    <rPh sb="21" eb="24">
      <t>セイキカ</t>
    </rPh>
    <rPh sb="28" eb="30">
      <t>ケツゴウ</t>
    </rPh>
    <phoneticPr fontId="2"/>
  </si>
  <si>
    <t>データ抽出結果出力ファイル2ファイル間の行数を比較し、少ない方のファイルに空行を追加する。</t>
    <rPh sb="3" eb="5">
      <t>チュウシュツ</t>
    </rPh>
    <rPh sb="5" eb="7">
      <t>ケッカ</t>
    </rPh>
    <rPh sb="7" eb="9">
      <t>シュツリョク</t>
    </rPh>
    <rPh sb="18" eb="19">
      <t>カン</t>
    </rPh>
    <rPh sb="20" eb="22">
      <t>ギョウスウ</t>
    </rPh>
    <rPh sb="23" eb="25">
      <t>ヒカク</t>
    </rPh>
    <rPh sb="27" eb="28">
      <t>スク</t>
    </rPh>
    <rPh sb="30" eb="31">
      <t>ホウ</t>
    </rPh>
    <rPh sb="37" eb="38">
      <t>カラ</t>
    </rPh>
    <rPh sb="38" eb="39">
      <t>ギョウ</t>
    </rPh>
    <rPh sb="40" eb="42">
      <t>ツイカ</t>
    </rPh>
    <phoneticPr fontId="2"/>
  </si>
  <si>
    <t>データ抽出結果出力ファイルを列分割する（正規化ファイル分割）。</t>
    <rPh sb="3" eb="5">
      <t>チュウシュツ</t>
    </rPh>
    <rPh sb="5" eb="7">
      <t>ケッカ</t>
    </rPh>
    <rPh sb="7" eb="9">
      <t>シュツリョク</t>
    </rPh>
    <rPh sb="14" eb="15">
      <t>レツ</t>
    </rPh>
    <rPh sb="15" eb="17">
      <t>ブンカツ</t>
    </rPh>
    <rPh sb="20" eb="23">
      <t>セイキカ</t>
    </rPh>
    <rPh sb="27" eb="29">
      <t>ブンカツ</t>
    </rPh>
    <phoneticPr fontId="2"/>
  </si>
  <si>
    <t>データ抽出結果出力ファイルを行結合する。</t>
    <rPh sb="3" eb="5">
      <t>チュウシュツ</t>
    </rPh>
    <rPh sb="5" eb="7">
      <t>ケッカ</t>
    </rPh>
    <rPh sb="7" eb="9">
      <t>シュツリョク</t>
    </rPh>
    <rPh sb="14" eb="15">
      <t>ギョウ</t>
    </rPh>
    <rPh sb="15" eb="17">
      <t>ケツゴウ</t>
    </rPh>
    <phoneticPr fontId="2"/>
  </si>
  <si>
    <t>患者基本データマート作成</t>
    <rPh sb="0" eb="2">
      <t>カンジャ</t>
    </rPh>
    <rPh sb="2" eb="4">
      <t>キホン</t>
    </rPh>
    <rPh sb="10" eb="12">
      <t>サクセイ</t>
    </rPh>
    <phoneticPr fontId="2"/>
  </si>
  <si>
    <t>マスタ取込</t>
    <phoneticPr fontId="2"/>
  </si>
  <si>
    <t>医薬品成分関連マスタ作成</t>
    <phoneticPr fontId="2"/>
  </si>
  <si>
    <t>医薬品適用病名関連マスタ作成</t>
    <phoneticPr fontId="2"/>
  </si>
  <si>
    <t>マスタ取込CSVファイルを読み込み、ファイル名から取込対象のテーブルを特定、インポートし、登録された内容を確認できるようにエクスポートした結果のファイルを出力する。</t>
    <phoneticPr fontId="2"/>
  </si>
  <si>
    <t>MML項目欠損等チェック</t>
    <phoneticPr fontId="2"/>
  </si>
  <si>
    <t>MML項目欠損等チェックジョブ</t>
    <phoneticPr fontId="2"/>
  </si>
  <si>
    <t>MML項目欠損等チェック結果のEXCELファイルを出力する。</t>
    <rPh sb="3" eb="5">
      <t>コウモク</t>
    </rPh>
    <rPh sb="5" eb="7">
      <t>ケッソン</t>
    </rPh>
    <rPh sb="7" eb="8">
      <t>トウ</t>
    </rPh>
    <rPh sb="12" eb="14">
      <t>ケッカ</t>
    </rPh>
    <rPh sb="25" eb="27">
      <t>シュツリョク</t>
    </rPh>
    <phoneticPr fontId="2"/>
  </si>
  <si>
    <t>処理対象施設マスタ作成</t>
    <rPh sb="0" eb="2">
      <t>ショリ</t>
    </rPh>
    <rPh sb="2" eb="4">
      <t>タイショウ</t>
    </rPh>
    <rPh sb="4" eb="6">
      <t>シセツ</t>
    </rPh>
    <rPh sb="9" eb="11">
      <t>サクセイ</t>
    </rPh>
    <phoneticPr fontId="2"/>
  </si>
  <si>
    <t>施設マスタに対し、処理対象施設マスタ管理テーブルでの設定内容を反映した処理対象施設マスタを作成する。</t>
    <rPh sb="0" eb="2">
      <t>シセツ</t>
    </rPh>
    <rPh sb="6" eb="7">
      <t>タイ</t>
    </rPh>
    <rPh sb="9" eb="11">
      <t>ショリ</t>
    </rPh>
    <rPh sb="11" eb="13">
      <t>タイショウ</t>
    </rPh>
    <rPh sb="13" eb="15">
      <t>シセツ</t>
    </rPh>
    <rPh sb="18" eb="20">
      <t>カンリ</t>
    </rPh>
    <rPh sb="26" eb="28">
      <t>セッテイ</t>
    </rPh>
    <rPh sb="28" eb="30">
      <t>ナイヨウ</t>
    </rPh>
    <rPh sb="31" eb="33">
      <t>ハンエイ</t>
    </rPh>
    <rPh sb="35" eb="37">
      <t>ショリ</t>
    </rPh>
    <rPh sb="37" eb="39">
      <t>タイショウ</t>
    </rPh>
    <rPh sb="39" eb="41">
      <t>シセツ</t>
    </rPh>
    <rPh sb="45" eb="47">
      <t>サクセイ</t>
    </rPh>
    <phoneticPr fontId="2"/>
  </si>
  <si>
    <t>二次利用DB（断面）作成</t>
    <rPh sb="10" eb="12">
      <t>サクセイ</t>
    </rPh>
    <phoneticPr fontId="2"/>
  </si>
  <si>
    <t>二次利用DB（断面）作成（DPC）</t>
  </si>
  <si>
    <t>DPC調査データ_Dファイル_二次利用DB（断面）作成ジョブ</t>
  </si>
  <si>
    <t>DPC調査データ_入院EF統合ファイル_二次利用DB（断面）作成ジョブ</t>
  </si>
  <si>
    <t>DPC調査データ_外来EF統合ファイル_二次利用DB（断面）作成ジョブ</t>
  </si>
  <si>
    <t>DPC調査データ_Hファイル_二次利用DB（断面）作成ジョブ</t>
  </si>
  <si>
    <t>DPC調査データ_様式1_二次利用DB（断面）作成ジョブ</t>
  </si>
  <si>
    <t>DPC調査データ_様式1_診断情報/続発症_二次利用DB（断面）作成ジョブ</t>
  </si>
  <si>
    <t>二次利用DB（断面）作成（医科レセプト）</t>
  </si>
  <si>
    <t>医科レセプト_医療機関情報レコード_二次利用DB（断面）作成ジョブ</t>
  </si>
  <si>
    <t>医科レセプト_レセプト共通レコード_二次利用DB（断面）作成ジョブ</t>
  </si>
  <si>
    <t>医科レセプト_傷病名レコード_二次利用DB（断面）作成ジョブ</t>
  </si>
  <si>
    <t>医科レセプト_診療行為レコード_二次利用DB（断面）作成ジョブ</t>
  </si>
  <si>
    <t>医科レセプト_診療行為レコード_算定日情報_二次利用DB（断面）作成ジョブ</t>
  </si>
  <si>
    <t>医科レセプト_医薬品レコード_二次利用DB（断面）作成ジョブ</t>
  </si>
  <si>
    <t>医科レセプト_医薬品レコード_算定日情報_二次利用DB（断面）作成ジョブ</t>
  </si>
  <si>
    <t>医科レセプト_臓器提供者レセプト情報レコード_二次利用DB（断面）作成ジョブ</t>
  </si>
  <si>
    <t>二次利用DB（断面）作成（DPCレセプト）</t>
  </si>
  <si>
    <t>DPCレセプト_医療機関情報レコード_二次利用DB（断面）作成ジョブ</t>
  </si>
  <si>
    <t>DPCレセプト_レセプト共通レコード_二次利用DB（断面）作成ジョブ</t>
  </si>
  <si>
    <t>DPCレセプト_診断群分類レコード_二次利用DB（断面）作成ジョブ</t>
  </si>
  <si>
    <t>DPCレセプト_傷病レコード_二次利用DB（断面）作成ジョブ</t>
  </si>
  <si>
    <t>DPCレセプト_傷病名レコード_二次利用DB（断面）作成ジョブ</t>
  </si>
  <si>
    <t>DPCレセプト_診療行為レコード_二次利用DB（断面）作成ジョブ</t>
  </si>
  <si>
    <t>DPCレセプト_診療行為レコード_算定日情報_二次利用DB（断面）作成ジョブ</t>
  </si>
  <si>
    <t>DPCレセプト_医薬品レコード_二次利用DB（断面）作成ジョブ</t>
  </si>
  <si>
    <t>DPCレセプト_医薬品レコード_算定日情報_二次利用DB（断面）作成ジョブ</t>
  </si>
  <si>
    <t>DPCレセプト_臓器提供者レセプト情報レコード_二次利用DB（断面）作成ジョブ</t>
  </si>
  <si>
    <t>二次利用DB（断面）作成（MML）</t>
  </si>
  <si>
    <t>患者情報モジュール_患者情報_二次利用DB（断面）作成ジョブ</t>
  </si>
  <si>
    <t>診断履歴情報モジュール_診断履歴情報レコード_二次利用DB（断面）作成ジョブ</t>
  </si>
  <si>
    <t>診断履歴情報モジュール_診断分類レコード_二次利用DB（断面）作成ジョブ</t>
  </si>
  <si>
    <t>経過記録情報モジュール_経過記録情報レコード_二次利用DB（断面）作成ジョブ</t>
  </si>
  <si>
    <t>経過記録情報モジュール_プロブレムレコード_二次利用DB（断面）作成ジョブ</t>
  </si>
  <si>
    <t>経過記録情報モジュール_身体所見レコード_二次利用DB（断面）作成ジョブ</t>
  </si>
  <si>
    <t>経過記録情報モジュール_アセスメントレコード_二次利用DB（断面）作成ジョブ</t>
  </si>
  <si>
    <t>経過記録情報モジュール_外部参照レコード_二次利用DB（断面）作成ジョブ</t>
  </si>
  <si>
    <t>臨床サマリーモジュール_臨床サマリー情報レコード_二次利用DB（断面）作成ジョブ</t>
  </si>
  <si>
    <t>臨床サマリーモジュール_外来受診レコード_二次利用DB（断面）作成ジョブ</t>
  </si>
  <si>
    <t>臨床サマリーモジュール_入院レコード_二次利用DB（断面）作成ジョブ</t>
  </si>
  <si>
    <t>臨床サマリーモジュール_経過記録レコード_二次利用DB（断面）作成ジョブ</t>
  </si>
  <si>
    <t>臨床サマリーモジュール_検査結果レコード_二次利用DB（断面）作成ジョブ</t>
  </si>
  <si>
    <t>検歴情報モジュール_検歴情報_二次利用DB（断面）作成ジョブ</t>
  </si>
  <si>
    <t>検歴情報モジュール_検歴検体材料_二次利用DB（断面）作成ジョブ</t>
  </si>
  <si>
    <t>検歴情報モジュール_検歴項目情報_二次利用DB（断面）作成ジョブ</t>
  </si>
  <si>
    <t>バイタルサインモジュール_バイタルサイン_二次利用DB（断面）作成ジョブ</t>
  </si>
  <si>
    <t>バイタルサインモジュール_記録項目_二次利用DB（断面）作成ジョブ</t>
  </si>
  <si>
    <t>体温表モジュール_バイタルサイン_二次利用DB（断面）作成ジョブ</t>
  </si>
  <si>
    <t>診断履歴情報モジュール_診断病名レコード_二次利用DB（断面）作成ジョブ</t>
    <phoneticPr fontId="2"/>
  </si>
  <si>
    <t>体温表モジュール_記録項目_二次利用DB（断面）作成ジョブ</t>
    <phoneticPr fontId="2"/>
  </si>
  <si>
    <t>二次利用DB（断面）作成（受託領域）</t>
    <rPh sb="13" eb="17">
      <t>ジュタクリョウイキ</t>
    </rPh>
    <phoneticPr fontId="2"/>
  </si>
  <si>
    <t>エラー患者履歴管理作成ジョブ</t>
    <phoneticPr fontId="2"/>
  </si>
  <si>
    <t>エラーログ上に存在する患者IDのうち、エラー患者履歴管理テーブルに未登録の患者を追加する。</t>
    <phoneticPr fontId="2"/>
  </si>
  <si>
    <t>MML個別取込</t>
    <rPh sb="3" eb="5">
      <t>コベツ</t>
    </rPh>
    <rPh sb="5" eb="7">
      <t>トリコミ</t>
    </rPh>
    <phoneticPr fontId="2"/>
  </si>
  <si>
    <t>MML個別取込_Zipファイル一覧作成</t>
    <rPh sb="3" eb="5">
      <t>コベツ</t>
    </rPh>
    <rPh sb="17" eb="19">
      <t>サクセイ</t>
    </rPh>
    <phoneticPr fontId="2"/>
  </si>
  <si>
    <t>MML個別取込_Zipファイルコピー</t>
    <phoneticPr fontId="2"/>
  </si>
  <si>
    <t>MML個別取込_Zipファイル格納</t>
    <phoneticPr fontId="2"/>
  </si>
  <si>
    <t>MML個別取込_不在Zipファイル一覧作成</t>
    <phoneticPr fontId="2"/>
  </si>
  <si>
    <t>MML個別取込（取込前確認）</t>
    <phoneticPr fontId="2"/>
  </si>
  <si>
    <t>未取込のMMLファイルを読み込んみ、MML取込前ファイルを出力する。</t>
    <phoneticPr fontId="2"/>
  </si>
  <si>
    <t>MML取込前ファイルから患者IDの一覧を抽出し、利用不可患者IDが含まれないことを確認する。</t>
    <phoneticPr fontId="2"/>
  </si>
  <si>
    <t>MML個別取込（取込後確認）</t>
    <phoneticPr fontId="2"/>
  </si>
  <si>
    <t>MML個別取込結果反映</t>
    <phoneticPr fontId="2"/>
  </si>
  <si>
    <t>MML取込前確認結果の承認後にMML取込前ファイルをMML個別取込結果テーブルに反映する。</t>
    <phoneticPr fontId="2"/>
  </si>
  <si>
    <t>MML個別取込削除対象反映</t>
    <phoneticPr fontId="2"/>
  </si>
  <si>
    <t>削除対象データをMML個別取込結果テーブルから削除する。</t>
    <rPh sb="23" eb="25">
      <t>サクジョ</t>
    </rPh>
    <phoneticPr fontId="2"/>
  </si>
  <si>
    <t>処理日付設定（受託領域）</t>
    <rPh sb="0" eb="2">
      <t>ショリ</t>
    </rPh>
    <rPh sb="2" eb="4">
      <t>ヒヅケ</t>
    </rPh>
    <rPh sb="4" eb="6">
      <t>セッテイ</t>
    </rPh>
    <phoneticPr fontId="2"/>
  </si>
  <si>
    <t>処理日付クリア（受託領域）</t>
    <rPh sb="0" eb="2">
      <t>ショリ</t>
    </rPh>
    <rPh sb="2" eb="4">
      <t>ヒヅケ</t>
    </rPh>
    <phoneticPr fontId="2"/>
  </si>
  <si>
    <t>受託領域のジョブ実行時に参照される処理日付を制御するファイルを作成する。</t>
    <phoneticPr fontId="2"/>
  </si>
  <si>
    <t>受託領域の処理日付設定ファイルを初期化する。</t>
    <rPh sb="9" eb="11">
      <t>セッテイ</t>
    </rPh>
    <rPh sb="16" eb="19">
      <t>ショキカ</t>
    </rPh>
    <phoneticPr fontId="2"/>
  </si>
  <si>
    <t>受託領域の処理日付設定ファイルを空ファイル化する。
※ジョブスケジュールで一連で実行された後に手動実行した場合に、処理日付設定を行わないで実行した際にエラーとなるようにするための機能</t>
    <rPh sb="0" eb="4">
      <t>ジュタクリョウイキ</t>
    </rPh>
    <rPh sb="5" eb="7">
      <t>ショリ</t>
    </rPh>
    <rPh sb="7" eb="9">
      <t>ヒヅケ</t>
    </rPh>
    <rPh sb="9" eb="11">
      <t>セッテイ</t>
    </rPh>
    <rPh sb="16" eb="17">
      <t>カラ</t>
    </rPh>
    <rPh sb="21" eb="22">
      <t>カ</t>
    </rPh>
    <rPh sb="37" eb="39">
      <t>イチレン</t>
    </rPh>
    <rPh sb="40" eb="42">
      <t>ジッコウ</t>
    </rPh>
    <rPh sb="45" eb="46">
      <t>アト</t>
    </rPh>
    <rPh sb="47" eb="49">
      <t>シュドウ</t>
    </rPh>
    <rPh sb="49" eb="51">
      <t>ジッコウ</t>
    </rPh>
    <rPh sb="53" eb="55">
      <t>バアイ</t>
    </rPh>
    <rPh sb="57" eb="59">
      <t>ショリ</t>
    </rPh>
    <rPh sb="59" eb="61">
      <t>ヒヅケ</t>
    </rPh>
    <rPh sb="61" eb="63">
      <t>セッテイ</t>
    </rPh>
    <rPh sb="64" eb="65">
      <t>オコナ</t>
    </rPh>
    <rPh sb="69" eb="71">
      <t>ジッコウ</t>
    </rPh>
    <rPh sb="73" eb="74">
      <t>サイ</t>
    </rPh>
    <rPh sb="89" eb="91">
      <t>キノウ</t>
    </rPh>
    <phoneticPr fontId="2"/>
  </si>
  <si>
    <t>エラー患者情報データマート反映ジョブ</t>
    <phoneticPr fontId="2"/>
  </si>
  <si>
    <t>データマート取込後確認結果出力ジョブ</t>
    <phoneticPr fontId="2"/>
  </si>
  <si>
    <t>エラー患者情報データマート作成ジョブ</t>
    <phoneticPr fontId="2"/>
  </si>
  <si>
    <t>データマート取込前確認結果出力ジョブ</t>
    <phoneticPr fontId="2"/>
  </si>
  <si>
    <t>データマート作成
（受託領域）</t>
    <rPh sb="6" eb="8">
      <t>サクセイ</t>
    </rPh>
    <rPh sb="10" eb="12">
      <t>ジュタク</t>
    </rPh>
    <rPh sb="12" eb="14">
      <t>リョウイキ</t>
    </rPh>
    <phoneticPr fontId="2"/>
  </si>
  <si>
    <t>エラー患者情報データマートを作成する。</t>
    <rPh sb="14" eb="16">
      <t>サクセイ</t>
    </rPh>
    <phoneticPr fontId="2"/>
  </si>
  <si>
    <t>エラー患者情報データマートを認定領域に反映する。</t>
    <rPh sb="14" eb="18">
      <t>ニンテイリョウイキ</t>
    </rPh>
    <rPh sb="19" eb="21">
      <t>ハンエイ</t>
    </rPh>
    <phoneticPr fontId="2"/>
  </si>
  <si>
    <t>認定領域に反映するデータマートに対して、利活用可能な患者情報のみ存在することを確認した結果を出力する。</t>
    <rPh sb="0" eb="4">
      <t>ニンテイリョウイキ</t>
    </rPh>
    <rPh sb="5" eb="7">
      <t>ハンエイ</t>
    </rPh>
    <rPh sb="16" eb="17">
      <t>タイ</t>
    </rPh>
    <rPh sb="20" eb="25">
      <t>リカツヨウカノウ</t>
    </rPh>
    <rPh sb="26" eb="28">
      <t>カンジャ</t>
    </rPh>
    <rPh sb="28" eb="30">
      <t>ジョウホウ</t>
    </rPh>
    <rPh sb="32" eb="34">
      <t>ソンザイ</t>
    </rPh>
    <rPh sb="39" eb="41">
      <t>カクニン</t>
    </rPh>
    <rPh sb="43" eb="45">
      <t>ケッカ</t>
    </rPh>
    <rPh sb="46" eb="48">
      <t>シュツリョク</t>
    </rPh>
    <phoneticPr fontId="2"/>
  </si>
  <si>
    <t>認定領域に反映されたデータマートに対して、利活用可能な患者情報のみ存在することを確認した結果を出力する。</t>
    <rPh sb="0" eb="4">
      <t>ニンテイリョウイキ</t>
    </rPh>
    <rPh sb="5" eb="7">
      <t>ハンエイ</t>
    </rPh>
    <rPh sb="17" eb="18">
      <t>タイ</t>
    </rPh>
    <rPh sb="21" eb="26">
      <t>リカツヨウカノウ</t>
    </rPh>
    <rPh sb="27" eb="29">
      <t>カンジャ</t>
    </rPh>
    <rPh sb="29" eb="31">
      <t>ジョウホウ</t>
    </rPh>
    <rPh sb="33" eb="35">
      <t>ソンザイ</t>
    </rPh>
    <rPh sb="40" eb="42">
      <t>カクニン</t>
    </rPh>
    <rPh sb="44" eb="46">
      <t>ケッカ</t>
    </rPh>
    <rPh sb="47" eb="49">
      <t>シュツリョク</t>
    </rPh>
    <phoneticPr fontId="2"/>
  </si>
  <si>
    <t>利活用可否確認準備</t>
    <phoneticPr fontId="2"/>
  </si>
  <si>
    <t>MML個別取込_利活用可否確認結果反映</t>
    <phoneticPr fontId="2"/>
  </si>
  <si>
    <t>利活用可否確認結果判定テーブルの登録状況に応じて、MMLファイル管理テーブルのステータスを更新する。既に取込済みで最終未通知有無確認結果に登録されていない（オプトアウト対象）患者情報一覧の出力を行う。</t>
    <rPh sb="9" eb="11">
      <t>ハンテイ</t>
    </rPh>
    <phoneticPr fontId="2"/>
  </si>
  <si>
    <t>利活用可能患者IDテーブル作成ジョブ</t>
    <phoneticPr fontId="2"/>
  </si>
  <si>
    <t>千年カルテ二次利用システム（製造分_受託領域）</t>
    <rPh sb="0" eb="2">
      <t>センネン</t>
    </rPh>
    <rPh sb="5" eb="7">
      <t>ニジ</t>
    </rPh>
    <rPh sb="7" eb="9">
      <t>リヨウ</t>
    </rPh>
    <rPh sb="14" eb="16">
      <t>セイゾウ</t>
    </rPh>
    <rPh sb="16" eb="17">
      <t>ブン</t>
    </rPh>
    <rPh sb="18" eb="22">
      <t>ジュタクリョウイキ</t>
    </rPh>
    <phoneticPr fontId="2"/>
  </si>
  <si>
    <t>最終未通知有無確認結果（断面）作成ジョブ</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</si>
</sst>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Red]&quot;¥&quot;\-#,##0"/>
  </numFmts>
  <fonts count="5" x14ac:knownFonts="1">
    <font>
      <sz val="11"/>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sz val="11"/>
      <color theme="0"/>
      <name val="ＭＳ Ｐゴシック"/>
      <family val="3"/>
      <charset val="128"/>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s>
  <cellStyleXfs count="10">
    <xf numFmtId="0" fontId="0" fillId="0" borderId="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xf numFmtId="6" fontId="1" fillId="0" borderId="0" applyFont="0" applyFill="0" applyBorder="0" applyAlignment="0" applyProtection="0"/>
    <xf numFmtId="6" fontId="1" fillId="0" borderId="0" applyFont="0" applyFill="0" applyBorder="0" applyAlignment="0" applyProtection="0"/>
    <xf numFmtId="6" fontId="1" fillId="0" borderId="0" applyFont="0" applyFill="0" applyBorder="0" applyAlignment="0" applyProtection="0"/>
  </cellStyleXfs>
  <cellXfs count="138">
    <xf numFmtId="0" fontId="0" fillId="0" borderId="0" xfId="0">
      <alignment vertical="center"/>
    </xf>
    <xf numFmtId="0" fontId="1" fillId="0" borderId="0" xfId="2">
      <alignment vertical="center"/>
    </xf>
    <xf numFmtId="0" fontId="3" fillId="0" borderId="0" xfId="1" applyFont="1" applyAlignment="1">
      <alignment vertical="center"/>
    </xf>
    <xf numFmtId="0" fontId="1" fillId="0" borderId="0" xfId="1" applyFont="1" applyAlignment="1">
      <alignment vertical="center"/>
    </xf>
    <xf numFmtId="0" fontId="0" fillId="2" borderId="0" xfId="0" applyFill="1">
      <alignment vertical="center"/>
    </xf>
    <xf numFmtId="0" fontId="0" fillId="0" borderId="20" xfId="0" applyBorder="1">
      <alignment vertical="center"/>
    </xf>
    <xf numFmtId="0" fontId="1" fillId="4" borderId="1" xfId="1" applyFont="1" applyFill="1" applyBorder="1" applyAlignment="1" applyProtection="1">
      <alignment vertical="top" wrapText="1"/>
      <protection locked="0"/>
    </xf>
    <xf numFmtId="0" fontId="1" fillId="4" borderId="2" xfId="1" applyFont="1" applyFill="1" applyBorder="1" applyAlignment="1" applyProtection="1">
      <alignment vertical="top" wrapText="1"/>
      <protection locked="0"/>
    </xf>
    <xf numFmtId="0" fontId="1" fillId="4" borderId="3" xfId="1" applyFont="1" applyFill="1" applyBorder="1" applyAlignment="1" applyProtection="1">
      <alignment vertical="top" wrapText="1"/>
      <protection locked="0"/>
    </xf>
    <xf numFmtId="49" fontId="0" fillId="4" borderId="1" xfId="1" applyNumberFormat="1" applyFont="1" applyFill="1" applyBorder="1" applyAlignment="1">
      <alignment vertical="top" wrapText="1"/>
    </xf>
    <xf numFmtId="49" fontId="1" fillId="4" borderId="2" xfId="1" applyNumberFormat="1" applyFont="1" applyFill="1" applyBorder="1" applyAlignment="1">
      <alignment vertical="top" wrapText="1"/>
    </xf>
    <xf numFmtId="49" fontId="1" fillId="4" borderId="4" xfId="1" applyNumberFormat="1" applyFont="1" applyFill="1" applyBorder="1" applyAlignment="1">
      <alignment vertical="top" wrapText="1"/>
    </xf>
    <xf numFmtId="0" fontId="0" fillId="0" borderId="6" xfId="1" applyFont="1" applyFill="1" applyBorder="1" applyAlignment="1">
      <alignment vertical="top" wrapText="1"/>
    </xf>
    <xf numFmtId="0" fontId="1" fillId="0" borderId="7" xfId="1" applyFont="1" applyFill="1" applyBorder="1" applyAlignment="1">
      <alignment vertical="top" wrapText="1"/>
    </xf>
    <xf numFmtId="0" fontId="0" fillId="2" borderId="1" xfId="1" applyFont="1" applyFill="1" applyBorder="1" applyAlignment="1" applyProtection="1">
      <alignment vertical="top" wrapText="1"/>
      <protection locked="0"/>
    </xf>
    <xf numFmtId="0" fontId="1" fillId="2" borderId="2" xfId="1" applyFont="1" applyFill="1" applyBorder="1" applyAlignment="1" applyProtection="1">
      <alignment vertical="top" wrapText="1"/>
      <protection locked="0"/>
    </xf>
    <xf numFmtId="0" fontId="1" fillId="2" borderId="3" xfId="1" applyFont="1" applyFill="1" applyBorder="1" applyAlignment="1" applyProtection="1">
      <alignment vertical="top" wrapText="1"/>
      <protection locked="0"/>
    </xf>
    <xf numFmtId="0" fontId="1" fillId="2" borderId="1" xfId="1" applyFont="1" applyFill="1" applyBorder="1" applyAlignment="1" applyProtection="1">
      <alignment vertical="top" wrapText="1"/>
      <protection locked="0"/>
    </xf>
    <xf numFmtId="0" fontId="1" fillId="2" borderId="27" xfId="1" applyFont="1" applyFill="1" applyBorder="1" applyAlignment="1">
      <alignment vertical="top"/>
    </xf>
    <xf numFmtId="0" fontId="1" fillId="2" borderId="2" xfId="1" applyFont="1" applyFill="1" applyBorder="1" applyAlignment="1">
      <alignment vertical="top"/>
    </xf>
    <xf numFmtId="0" fontId="4" fillId="0" borderId="22" xfId="1" applyFont="1" applyFill="1" applyBorder="1" applyAlignment="1">
      <alignment vertical="top" wrapText="1"/>
    </xf>
    <xf numFmtId="0" fontId="4" fillId="0" borderId="0" xfId="1" applyFont="1" applyFill="1" applyBorder="1" applyAlignment="1">
      <alignment vertical="top" wrapText="1"/>
    </xf>
    <xf numFmtId="0" fontId="4" fillId="0" borderId="23" xfId="1" applyFont="1" applyFill="1" applyBorder="1" applyAlignment="1">
      <alignment vertical="top" wrapText="1"/>
    </xf>
    <xf numFmtId="0" fontId="0" fillId="2" borderId="1" xfId="1" applyFont="1" applyFill="1" applyBorder="1" applyAlignment="1">
      <alignment vertical="top" wrapText="1"/>
    </xf>
    <xf numFmtId="0" fontId="1" fillId="2" borderId="2" xfId="1" applyFont="1" applyFill="1" applyBorder="1" applyAlignment="1">
      <alignment vertical="top" wrapText="1"/>
    </xf>
    <xf numFmtId="0" fontId="1" fillId="2" borderId="3" xfId="1" applyFont="1" applyFill="1" applyBorder="1" applyAlignment="1">
      <alignment vertical="top" wrapText="1"/>
    </xf>
    <xf numFmtId="0" fontId="1" fillId="2" borderId="1" xfId="1" applyFont="1" applyFill="1" applyBorder="1" applyAlignment="1">
      <alignment vertical="top" wrapText="1"/>
    </xf>
    <xf numFmtId="49" fontId="0" fillId="2" borderId="1" xfId="1" applyNumberFormat="1" applyFont="1" applyFill="1" applyBorder="1" applyAlignment="1">
      <alignment vertical="top" wrapText="1"/>
    </xf>
    <xf numFmtId="49" fontId="1" fillId="2" borderId="2" xfId="1" applyNumberFormat="1" applyFont="1" applyFill="1" applyBorder="1" applyAlignment="1">
      <alignment vertical="top" wrapText="1"/>
    </xf>
    <xf numFmtId="49" fontId="1" fillId="2" borderId="4" xfId="1" applyNumberFormat="1" applyFont="1" applyFill="1" applyBorder="1" applyAlignment="1">
      <alignment vertical="top" wrapText="1"/>
    </xf>
    <xf numFmtId="0" fontId="0" fillId="4" borderId="1" xfId="1" applyFont="1" applyFill="1" applyBorder="1" applyAlignment="1">
      <alignment vertical="top" wrapText="1"/>
    </xf>
    <xf numFmtId="0" fontId="1" fillId="4" borderId="2" xfId="1" applyFont="1" applyFill="1" applyBorder="1" applyAlignment="1">
      <alignment vertical="top" wrapText="1"/>
    </xf>
    <xf numFmtId="0" fontId="1" fillId="4" borderId="3" xfId="1" applyFont="1" applyFill="1" applyBorder="1" applyAlignment="1">
      <alignment vertical="top" wrapText="1"/>
    </xf>
    <xf numFmtId="0" fontId="0" fillId="4" borderId="1" xfId="1" applyFont="1" applyFill="1" applyBorder="1" applyAlignment="1" applyProtection="1">
      <alignment vertical="top" wrapText="1"/>
      <protection locked="0"/>
    </xf>
    <xf numFmtId="0" fontId="0" fillId="4" borderId="1" xfId="1" applyNumberFormat="1" applyFont="1" applyFill="1" applyBorder="1" applyAlignment="1">
      <alignment vertical="top" wrapText="1"/>
    </xf>
    <xf numFmtId="0" fontId="1" fillId="4" borderId="2" xfId="1" applyNumberFormat="1" applyFont="1" applyFill="1" applyBorder="1" applyAlignment="1">
      <alignment vertical="top" wrapText="1"/>
    </xf>
    <xf numFmtId="0" fontId="1" fillId="4" borderId="3" xfId="1" applyNumberFormat="1" applyFont="1" applyFill="1" applyBorder="1" applyAlignment="1">
      <alignment vertical="top" wrapText="1"/>
    </xf>
    <xf numFmtId="0" fontId="0" fillId="2" borderId="2" xfId="1" applyFont="1" applyFill="1" applyBorder="1" applyAlignment="1">
      <alignment vertical="top" wrapText="1"/>
    </xf>
    <xf numFmtId="0" fontId="0" fillId="2" borderId="3" xfId="1" applyFont="1" applyFill="1" applyBorder="1" applyAlignment="1">
      <alignment vertical="top" wrapText="1"/>
    </xf>
    <xf numFmtId="49" fontId="1" fillId="2" borderId="3" xfId="1" applyNumberFormat="1" applyFont="1" applyFill="1" applyBorder="1" applyAlignment="1">
      <alignment vertical="top" wrapText="1"/>
    </xf>
    <xf numFmtId="0" fontId="0" fillId="2" borderId="1" xfId="1" applyNumberFormat="1" applyFont="1" applyFill="1" applyBorder="1" applyAlignment="1">
      <alignment vertical="top" wrapText="1"/>
    </xf>
    <xf numFmtId="0" fontId="1" fillId="2" borderId="2" xfId="1" applyNumberFormat="1" applyFont="1" applyFill="1" applyBorder="1" applyAlignment="1">
      <alignment vertical="top" wrapText="1"/>
    </xf>
    <xf numFmtId="0" fontId="1" fillId="2" borderId="3" xfId="1" applyNumberFormat="1" applyFont="1" applyFill="1" applyBorder="1" applyAlignment="1">
      <alignment vertical="top" wrapText="1"/>
    </xf>
    <xf numFmtId="0" fontId="1" fillId="2" borderId="1" xfId="1" applyNumberFormat="1" applyFont="1" applyFill="1" applyBorder="1" applyAlignment="1">
      <alignment vertical="top" wrapText="1"/>
    </xf>
    <xf numFmtId="49" fontId="1" fillId="2" borderId="1" xfId="1" applyNumberFormat="1" applyFont="1" applyFill="1" applyBorder="1" applyAlignment="1">
      <alignment vertical="top" wrapText="1"/>
    </xf>
    <xf numFmtId="0" fontId="0" fillId="2" borderId="2" xfId="1" applyNumberFormat="1" applyFont="1" applyFill="1" applyBorder="1" applyAlignment="1">
      <alignment vertical="top" wrapText="1"/>
    </xf>
    <xf numFmtId="0" fontId="0" fillId="2" borderId="3" xfId="1" applyNumberFormat="1" applyFont="1" applyFill="1" applyBorder="1" applyAlignment="1">
      <alignment vertical="top" wrapText="1"/>
    </xf>
    <xf numFmtId="0" fontId="0" fillId="2" borderId="2" xfId="1" applyFont="1" applyFill="1" applyBorder="1" applyAlignment="1" applyProtection="1">
      <alignment vertical="top" wrapText="1"/>
      <protection locked="0"/>
    </xf>
    <xf numFmtId="0" fontId="0" fillId="2" borderId="3" xfId="1" applyFont="1" applyFill="1" applyBorder="1" applyAlignment="1" applyProtection="1">
      <alignment vertical="top" wrapText="1"/>
      <protection locked="0"/>
    </xf>
    <xf numFmtId="0" fontId="1" fillId="2" borderId="3" xfId="1" applyFont="1" applyFill="1" applyBorder="1" applyAlignment="1">
      <alignment vertical="top"/>
    </xf>
    <xf numFmtId="0" fontId="4" fillId="0" borderId="6" xfId="1" applyFont="1" applyFill="1" applyBorder="1" applyAlignment="1">
      <alignment vertical="top" wrapText="1"/>
    </xf>
    <xf numFmtId="0" fontId="4" fillId="0" borderId="7" xfId="1" applyFont="1" applyFill="1" applyBorder="1" applyAlignment="1">
      <alignment vertical="top" wrapText="1"/>
    </xf>
    <xf numFmtId="0" fontId="4" fillId="0" borderId="8" xfId="1" applyFont="1" applyFill="1" applyBorder="1" applyAlignment="1">
      <alignment vertical="top" wrapText="1"/>
    </xf>
    <xf numFmtId="0" fontId="0" fillId="2" borderId="6" xfId="1" applyFont="1" applyFill="1" applyBorder="1" applyAlignment="1">
      <alignment vertical="top" wrapText="1"/>
    </xf>
    <xf numFmtId="0" fontId="1" fillId="2" borderId="7" xfId="1" applyFont="1" applyFill="1" applyBorder="1" applyAlignment="1">
      <alignment vertical="top" wrapText="1"/>
    </xf>
    <xf numFmtId="0" fontId="0" fillId="2" borderId="6" xfId="1" applyFont="1" applyFill="1" applyBorder="1" applyAlignment="1" applyProtection="1">
      <alignment vertical="top" wrapText="1"/>
      <protection locked="0"/>
    </xf>
    <xf numFmtId="0" fontId="1" fillId="2" borderId="7" xfId="1" applyFont="1" applyFill="1" applyBorder="1" applyAlignment="1" applyProtection="1">
      <alignment vertical="top" wrapText="1"/>
      <protection locked="0"/>
    </xf>
    <xf numFmtId="0" fontId="1" fillId="2" borderId="8" xfId="1" applyFont="1" applyFill="1" applyBorder="1" applyAlignment="1" applyProtection="1">
      <alignment vertical="top" wrapText="1"/>
      <protection locked="0"/>
    </xf>
    <xf numFmtId="0" fontId="0" fillId="2" borderId="6" xfId="1" applyNumberFormat="1" applyFont="1" applyFill="1" applyBorder="1" applyAlignment="1">
      <alignment vertical="top" wrapText="1"/>
    </xf>
    <xf numFmtId="0" fontId="1" fillId="2" borderId="7" xfId="1" applyNumberFormat="1" applyFont="1" applyFill="1" applyBorder="1" applyAlignment="1">
      <alignment vertical="top" wrapText="1"/>
    </xf>
    <xf numFmtId="0" fontId="1" fillId="2" borderId="8" xfId="1" applyNumberFormat="1" applyFont="1" applyFill="1" applyBorder="1" applyAlignment="1">
      <alignment vertical="top" wrapText="1"/>
    </xf>
    <xf numFmtId="49" fontId="0" fillId="2" borderId="2" xfId="1" applyNumberFormat="1" applyFont="1" applyFill="1" applyBorder="1" applyAlignment="1">
      <alignment vertical="top" wrapText="1"/>
    </xf>
    <xf numFmtId="49" fontId="0" fillId="2" borderId="4" xfId="1" applyNumberFormat="1" applyFont="1" applyFill="1" applyBorder="1" applyAlignment="1">
      <alignment vertical="top" wrapText="1"/>
    </xf>
    <xf numFmtId="0" fontId="1" fillId="2" borderId="28" xfId="1" applyFont="1" applyFill="1" applyBorder="1" applyAlignment="1">
      <alignment vertical="top"/>
    </xf>
    <xf numFmtId="0" fontId="1" fillId="2" borderId="7" xfId="1" applyFont="1" applyFill="1" applyBorder="1" applyAlignment="1">
      <alignment vertical="top"/>
    </xf>
    <xf numFmtId="0" fontId="0" fillId="0" borderId="19" xfId="1" applyFont="1" applyFill="1" applyBorder="1" applyAlignment="1">
      <alignment vertical="top" wrapText="1"/>
    </xf>
    <xf numFmtId="0" fontId="1" fillId="0" borderId="20" xfId="1" applyFont="1" applyFill="1" applyBorder="1" applyAlignment="1">
      <alignment vertical="top" wrapText="1"/>
    </xf>
    <xf numFmtId="0" fontId="1" fillId="0" borderId="21" xfId="1" applyFont="1" applyFill="1" applyBorder="1" applyAlignment="1">
      <alignment vertical="top" wrapText="1"/>
    </xf>
    <xf numFmtId="0" fontId="1" fillId="2" borderId="6" xfId="1" applyFont="1" applyFill="1" applyBorder="1" applyAlignment="1" applyProtection="1">
      <alignment vertical="top" wrapText="1"/>
      <protection locked="0"/>
    </xf>
    <xf numFmtId="49" fontId="0" fillId="2" borderId="6" xfId="1" applyNumberFormat="1" applyFont="1" applyFill="1" applyBorder="1" applyAlignment="1">
      <alignment vertical="top" wrapText="1"/>
    </xf>
    <xf numFmtId="49" fontId="1" fillId="2" borderId="7" xfId="1" applyNumberFormat="1" applyFont="1" applyFill="1" applyBorder="1" applyAlignment="1">
      <alignment vertical="top" wrapText="1"/>
    </xf>
    <xf numFmtId="49" fontId="1" fillId="2" borderId="15" xfId="1" applyNumberFormat="1" applyFont="1" applyFill="1" applyBorder="1" applyAlignment="1">
      <alignment vertical="top" wrapText="1"/>
    </xf>
    <xf numFmtId="0" fontId="0" fillId="0" borderId="1" xfId="1" applyFont="1" applyFill="1" applyBorder="1" applyAlignment="1">
      <alignment vertical="top" wrapText="1"/>
    </xf>
    <xf numFmtId="0" fontId="0" fillId="0" borderId="2" xfId="1" applyFont="1" applyFill="1" applyBorder="1" applyAlignment="1">
      <alignment vertical="top" wrapText="1"/>
    </xf>
    <xf numFmtId="0" fontId="0" fillId="0" borderId="3" xfId="1" applyFont="1" applyFill="1" applyBorder="1" applyAlignment="1">
      <alignment vertical="top" wrapText="1"/>
    </xf>
    <xf numFmtId="0" fontId="0" fillId="2" borderId="22" xfId="1" applyFont="1" applyFill="1" applyBorder="1" applyAlignment="1">
      <alignment vertical="top" wrapText="1"/>
    </xf>
    <xf numFmtId="0" fontId="1" fillId="2" borderId="0" xfId="1" applyFont="1" applyFill="1" applyBorder="1" applyAlignment="1">
      <alignment vertical="top" wrapText="1"/>
    </xf>
    <xf numFmtId="0" fontId="1" fillId="2" borderId="23" xfId="1" applyFont="1" applyFill="1" applyBorder="1" applyAlignment="1">
      <alignment vertical="top" wrapText="1"/>
    </xf>
    <xf numFmtId="0" fontId="1" fillId="0" borderId="8" xfId="1" applyFont="1" applyFill="1" applyBorder="1" applyAlignment="1">
      <alignment vertical="top" wrapText="1"/>
    </xf>
    <xf numFmtId="0" fontId="0" fillId="2" borderId="19" xfId="1" applyFont="1" applyFill="1" applyBorder="1" applyAlignment="1">
      <alignment vertical="top" wrapText="1"/>
    </xf>
    <xf numFmtId="0" fontId="1" fillId="2" borderId="20" xfId="1" applyFont="1" applyFill="1" applyBorder="1" applyAlignment="1">
      <alignment vertical="top" wrapText="1"/>
    </xf>
    <xf numFmtId="0" fontId="1" fillId="2" borderId="21" xfId="1" applyFont="1" applyFill="1" applyBorder="1" applyAlignment="1">
      <alignment vertical="top" wrapText="1"/>
    </xf>
    <xf numFmtId="0" fontId="1" fillId="2" borderId="19" xfId="1" applyFont="1" applyFill="1" applyBorder="1" applyAlignment="1">
      <alignment vertical="top" wrapText="1"/>
    </xf>
    <xf numFmtId="0" fontId="0" fillId="2" borderId="16" xfId="1" applyFont="1" applyFill="1" applyBorder="1" applyAlignment="1" applyProtection="1">
      <alignment vertical="top" wrapText="1"/>
      <protection locked="0"/>
    </xf>
    <xf numFmtId="0" fontId="1" fillId="2" borderId="17" xfId="1" applyFont="1" applyFill="1" applyBorder="1" applyAlignment="1" applyProtection="1">
      <alignment vertical="top" wrapText="1"/>
      <protection locked="0"/>
    </xf>
    <xf numFmtId="0" fontId="1" fillId="2" borderId="18" xfId="1" applyFont="1" applyFill="1" applyBorder="1" applyAlignment="1" applyProtection="1">
      <alignment vertical="top" wrapText="1"/>
      <protection locked="0"/>
    </xf>
    <xf numFmtId="49" fontId="0" fillId="2" borderId="16" xfId="1" applyNumberFormat="1" applyFont="1" applyFill="1" applyBorder="1" applyAlignment="1">
      <alignment vertical="top" wrapText="1"/>
    </xf>
    <xf numFmtId="49" fontId="1" fillId="2" borderId="17" xfId="1" applyNumberFormat="1" applyFont="1" applyFill="1" applyBorder="1" applyAlignment="1">
      <alignment vertical="top" wrapText="1"/>
    </xf>
    <xf numFmtId="49" fontId="1" fillId="2" borderId="18" xfId="1" applyNumberFormat="1" applyFont="1" applyFill="1" applyBorder="1" applyAlignment="1">
      <alignment vertical="top" wrapText="1"/>
    </xf>
    <xf numFmtId="0" fontId="1" fillId="2" borderId="16" xfId="1" applyFont="1" applyFill="1" applyBorder="1" applyAlignment="1" applyProtection="1">
      <alignment vertical="top" wrapText="1"/>
      <protection locked="0"/>
    </xf>
    <xf numFmtId="0" fontId="3" fillId="3" borderId="9" xfId="1" applyFont="1" applyFill="1" applyBorder="1" applyAlignment="1" applyProtection="1">
      <alignment horizontal="center" vertical="center" wrapText="1"/>
      <protection locked="0"/>
    </xf>
    <xf numFmtId="0" fontId="3" fillId="3" borderId="10" xfId="1" applyFont="1" applyFill="1" applyBorder="1" applyAlignment="1" applyProtection="1">
      <alignment horizontal="center" vertical="center" wrapText="1"/>
      <protection locked="0"/>
    </xf>
    <xf numFmtId="0" fontId="3" fillId="3" borderId="11" xfId="1" applyFont="1" applyFill="1" applyBorder="1" applyAlignment="1" applyProtection="1">
      <alignment horizontal="center" vertical="center" wrapText="1"/>
      <protection locked="0"/>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24" xfId="1" applyFont="1" applyFill="1" applyBorder="1" applyAlignment="1">
      <alignment horizontal="left" vertical="top" wrapText="1"/>
    </xf>
    <xf numFmtId="0" fontId="1" fillId="0" borderId="25" xfId="1" applyFont="1" applyFill="1" applyBorder="1" applyAlignment="1">
      <alignment horizontal="left" vertical="top" wrapText="1"/>
    </xf>
    <xf numFmtId="0" fontId="1" fillId="0" borderId="26" xfId="1" applyFont="1" applyFill="1" applyBorder="1" applyAlignment="1">
      <alignment horizontal="left" vertical="top" wrapText="1"/>
    </xf>
    <xf numFmtId="0" fontId="0" fillId="2" borderId="16" xfId="1" applyFont="1" applyFill="1" applyBorder="1" applyAlignment="1">
      <alignment horizontal="left" vertical="top" wrapText="1"/>
    </xf>
    <xf numFmtId="0" fontId="0" fillId="2" borderId="17" xfId="1" applyFont="1" applyFill="1" applyBorder="1" applyAlignment="1">
      <alignment horizontal="left" vertical="top" wrapText="1"/>
    </xf>
    <xf numFmtId="0" fontId="0" fillId="2" borderId="18" xfId="1" applyFont="1" applyFill="1" applyBorder="1" applyAlignment="1">
      <alignment horizontal="left" vertical="top" wrapText="1"/>
    </xf>
    <xf numFmtId="0" fontId="3" fillId="4" borderId="9" xfId="1" applyFont="1" applyFill="1" applyBorder="1" applyAlignment="1">
      <alignment horizontal="center" vertical="center"/>
    </xf>
    <xf numFmtId="0" fontId="3" fillId="4" borderId="10" xfId="1" applyFont="1" applyFill="1" applyBorder="1" applyAlignment="1">
      <alignment horizontal="center" vertical="center"/>
    </xf>
    <xf numFmtId="0" fontId="3" fillId="4" borderId="11" xfId="1" applyFont="1" applyFill="1" applyBorder="1" applyAlignment="1">
      <alignment horizontal="center" vertical="center"/>
    </xf>
    <xf numFmtId="0" fontId="3" fillId="3" borderId="1" xfId="2" applyFont="1" applyFill="1" applyBorder="1" applyAlignment="1">
      <alignment horizontal="center" vertical="center" wrapText="1"/>
    </xf>
    <xf numFmtId="0" fontId="3" fillId="3" borderId="2" xfId="2" applyFont="1" applyFill="1" applyBorder="1" applyAlignment="1">
      <alignment horizontal="center" vertical="center" wrapText="1"/>
    </xf>
    <xf numFmtId="0" fontId="3" fillId="3" borderId="3" xfId="2" applyFont="1" applyFill="1" applyBorder="1" applyAlignment="1">
      <alignment horizontal="center" vertical="center" wrapText="1"/>
    </xf>
    <xf numFmtId="0" fontId="3" fillId="3" borderId="5" xfId="2" applyFont="1" applyFill="1" applyBorder="1" applyAlignment="1">
      <alignment horizontal="center" vertical="center"/>
    </xf>
    <xf numFmtId="0" fontId="3" fillId="3" borderId="9" xfId="1" applyFont="1" applyFill="1" applyBorder="1" applyAlignment="1">
      <alignment horizontal="center" vertical="center"/>
    </xf>
    <xf numFmtId="0" fontId="3" fillId="3" borderId="10" xfId="1" applyFont="1" applyFill="1" applyBorder="1" applyAlignment="1">
      <alignment horizontal="center" vertical="center"/>
    </xf>
    <xf numFmtId="0" fontId="3" fillId="3" borderId="9" xfId="1" applyFont="1" applyFill="1" applyBorder="1" applyAlignment="1" applyProtection="1">
      <alignment horizontal="center" vertical="center"/>
      <protection locked="0"/>
    </xf>
    <xf numFmtId="0" fontId="3" fillId="3" borderId="10" xfId="1" applyFont="1" applyFill="1" applyBorder="1" applyAlignment="1" applyProtection="1">
      <alignment horizontal="center" vertical="center"/>
      <protection locked="0"/>
    </xf>
    <xf numFmtId="0" fontId="3" fillId="3" borderId="12" xfId="1" applyFont="1" applyFill="1" applyBorder="1" applyAlignment="1">
      <alignment horizontal="center" vertical="center"/>
    </xf>
    <xf numFmtId="14" fontId="1" fillId="0" borderId="5" xfId="0" applyNumberFormat="1" applyFont="1" applyBorder="1" applyAlignment="1">
      <alignment horizontal="center" vertical="center"/>
    </xf>
    <xf numFmtId="0" fontId="1" fillId="0" borderId="5" xfId="0" applyFont="1" applyBorder="1" applyAlignment="1">
      <alignment horizontal="center" vertical="center"/>
    </xf>
    <xf numFmtId="0" fontId="3" fillId="4" borderId="13" xfId="1" applyFont="1" applyFill="1" applyBorder="1" applyAlignment="1" applyProtection="1">
      <alignment horizontal="center" vertical="center"/>
      <protection locked="0"/>
    </xf>
    <xf numFmtId="0" fontId="3" fillId="4" borderId="14" xfId="1" applyFont="1" applyFill="1" applyBorder="1" applyAlignment="1" applyProtection="1">
      <alignment horizontal="center" vertical="center"/>
      <protection locked="0"/>
    </xf>
    <xf numFmtId="0" fontId="0"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center" vertical="center" wrapText="1"/>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14" fontId="0" fillId="0" borderId="5" xfId="0" applyNumberFormat="1" applyFont="1" applyBorder="1" applyAlignment="1">
      <alignment horizontal="center" vertical="center"/>
    </xf>
    <xf numFmtId="0" fontId="3" fillId="3" borderId="5" xfId="2" applyFont="1" applyFill="1" applyBorder="1" applyAlignment="1">
      <alignment horizontal="center" vertical="center" wrapText="1"/>
    </xf>
    <xf numFmtId="0" fontId="3" fillId="3" borderId="1" xfId="2" applyFont="1" applyFill="1" applyBorder="1" applyAlignment="1">
      <alignment horizontal="center" vertical="center"/>
    </xf>
    <xf numFmtId="0" fontId="3" fillId="3" borderId="2" xfId="2" applyFont="1" applyFill="1" applyBorder="1" applyAlignment="1">
      <alignment horizontal="center" vertical="center"/>
    </xf>
    <xf numFmtId="0" fontId="3" fillId="3" borderId="3" xfId="2" applyFont="1" applyFill="1" applyBorder="1" applyAlignment="1">
      <alignment horizontal="center" vertical="center"/>
    </xf>
    <xf numFmtId="0" fontId="0" fillId="0" borderId="22" xfId="1" applyFont="1" applyFill="1" applyBorder="1" applyAlignment="1">
      <alignment vertical="top" wrapText="1"/>
    </xf>
    <xf numFmtId="0" fontId="1" fillId="0" borderId="0" xfId="1" applyFont="1" applyFill="1" applyBorder="1" applyAlignment="1">
      <alignment vertical="top" wrapText="1"/>
    </xf>
    <xf numFmtId="0" fontId="1" fillId="0" borderId="23" xfId="1" applyFont="1" applyFill="1" applyBorder="1" applyAlignment="1">
      <alignment vertical="top" wrapText="1"/>
    </xf>
    <xf numFmtId="0" fontId="1" fillId="0" borderId="2" xfId="1" applyFont="1" applyFill="1" applyBorder="1" applyAlignment="1">
      <alignment vertical="top" wrapText="1"/>
    </xf>
    <xf numFmtId="0" fontId="1" fillId="0" borderId="3" xfId="1" applyFont="1" applyFill="1" applyBorder="1" applyAlignment="1">
      <alignment vertical="top" wrapText="1"/>
    </xf>
    <xf numFmtId="0" fontId="1" fillId="0" borderId="1" xfId="1" applyFont="1" applyFill="1" applyBorder="1" applyAlignment="1">
      <alignment vertical="top" wrapText="1"/>
    </xf>
    <xf numFmtId="0" fontId="1" fillId="2" borderId="8" xfId="1" applyFont="1" applyFill="1" applyBorder="1" applyAlignment="1">
      <alignment vertical="top" wrapText="1"/>
    </xf>
    <xf numFmtId="0" fontId="0" fillId="0" borderId="20" xfId="1" applyFont="1" applyFill="1" applyBorder="1" applyAlignment="1">
      <alignment vertical="top" wrapText="1"/>
    </xf>
    <xf numFmtId="0" fontId="0" fillId="0" borderId="21" xfId="1" applyFont="1" applyFill="1" applyBorder="1" applyAlignment="1">
      <alignment vertical="top" wrapText="1"/>
    </xf>
  </cellXfs>
  <cellStyles count="10">
    <cellStyle name="通貨 2" xfId="7"/>
    <cellStyle name="通貨 3" xfId="9"/>
    <cellStyle name="通貨 4" xfId="8"/>
    <cellStyle name="標準" xfId="0" builtinId="0"/>
    <cellStyle name="標準 2" xfId="3"/>
    <cellStyle name="標準 25" xfId="5"/>
    <cellStyle name="標準 3" xfId="6"/>
    <cellStyle name="標準 3 2 2" xfId="4"/>
    <cellStyle name="標準_4_開発要件書" xfId="1"/>
    <cellStyle name="標準_ヘッダたち"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M152"/>
  <sheetViews>
    <sheetView showGridLines="0" view="pageBreakPreview" zoomScaleNormal="100" zoomScaleSheetLayoutView="100" workbookViewId="0">
      <pane xSplit="20" ySplit="4" topLeftCell="U5" activePane="bottomRight" state="frozenSplit"/>
      <selection pane="topRight" activeCell="U1" sqref="U1"/>
      <selection pane="bottomLeft" activeCell="A5" sqref="A5"/>
      <selection pane="bottomRight" activeCell="P9" sqref="P9:T9"/>
    </sheetView>
  </sheetViews>
  <sheetFormatPr defaultColWidth="2.625" defaultRowHeight="13.5" x14ac:dyDescent="0.15"/>
  <cols>
    <col min="20" max="20" width="10.75" customWidth="1"/>
    <col min="36" max="36" width="16.125" customWidth="1"/>
  </cols>
  <sheetData>
    <row r="1" spans="1:91" s="1" customFormat="1" ht="13.5" customHeight="1" x14ac:dyDescent="0.15">
      <c r="A1" s="125" t="s">
        <v>13</v>
      </c>
      <c r="B1" s="125"/>
      <c r="C1" s="125"/>
      <c r="D1" s="125"/>
      <c r="E1" s="125"/>
      <c r="F1" s="125"/>
      <c r="G1" s="125"/>
      <c r="H1" s="125"/>
      <c r="I1" s="125"/>
      <c r="J1" s="125"/>
      <c r="K1" s="125"/>
      <c r="L1" s="126" t="s">
        <v>5</v>
      </c>
      <c r="M1" s="127"/>
      <c r="N1" s="127"/>
      <c r="O1" s="127"/>
      <c r="P1" s="127"/>
      <c r="Q1" s="127"/>
      <c r="R1" s="127"/>
      <c r="S1" s="127"/>
      <c r="T1" s="127"/>
      <c r="U1" s="127"/>
      <c r="V1" s="127"/>
      <c r="W1" s="127"/>
      <c r="X1" s="127"/>
      <c r="Y1" s="127"/>
      <c r="Z1" s="127"/>
      <c r="AA1" s="128"/>
      <c r="AB1" s="104"/>
      <c r="AC1" s="94"/>
      <c r="AD1" s="94"/>
      <c r="AE1" s="94"/>
      <c r="AF1" s="94"/>
      <c r="AG1" s="94"/>
      <c r="AH1" s="121"/>
      <c r="AI1" s="105"/>
      <c r="AJ1" s="94"/>
      <c r="AK1" s="94"/>
      <c r="AL1" s="94"/>
      <c r="AM1" s="94"/>
      <c r="AN1" s="94"/>
      <c r="AO1" s="94"/>
      <c r="AP1" s="104"/>
      <c r="AQ1" s="94"/>
      <c r="AR1" s="94"/>
      <c r="AS1" s="94"/>
      <c r="AT1" s="94"/>
      <c r="AU1" s="94"/>
      <c r="AV1" s="121"/>
      <c r="AW1" s="105"/>
      <c r="AX1" s="94"/>
      <c r="AY1" s="94"/>
      <c r="AZ1" s="94"/>
      <c r="BA1" s="94"/>
      <c r="BB1" s="94"/>
      <c r="BC1" s="94"/>
      <c r="BD1" s="104"/>
      <c r="BE1" s="105"/>
      <c r="BF1" s="105"/>
      <c r="BG1" s="105"/>
      <c r="BH1" s="105"/>
      <c r="BI1" s="105"/>
      <c r="BJ1" s="105"/>
      <c r="BK1" s="106"/>
      <c r="BL1" s="107" t="s">
        <v>0</v>
      </c>
      <c r="BM1" s="107"/>
      <c r="BN1" s="107"/>
      <c r="BO1" s="107"/>
      <c r="BP1" s="107"/>
      <c r="BQ1" s="107"/>
      <c r="BR1" s="107" t="s">
        <v>1</v>
      </c>
      <c r="BS1" s="107"/>
      <c r="BT1" s="107"/>
      <c r="BU1" s="107"/>
      <c r="BV1" s="107"/>
      <c r="BW1" s="107"/>
      <c r="BX1" s="107" t="s">
        <v>3</v>
      </c>
      <c r="BY1" s="107"/>
      <c r="BZ1" s="107"/>
      <c r="CA1" s="107"/>
      <c r="CB1" s="107"/>
      <c r="CC1" s="107"/>
      <c r="CD1" s="107" t="s">
        <v>4</v>
      </c>
      <c r="CE1" s="107"/>
      <c r="CF1" s="107"/>
      <c r="CG1" s="107"/>
      <c r="CH1" s="107"/>
      <c r="CI1" s="107"/>
    </row>
    <row r="2" spans="1:91" s="1" customFormat="1" ht="30" customHeight="1" x14ac:dyDescent="0.15">
      <c r="A2" s="125"/>
      <c r="B2" s="125"/>
      <c r="C2" s="125"/>
      <c r="D2" s="125"/>
      <c r="E2" s="125"/>
      <c r="F2" s="125"/>
      <c r="G2" s="125"/>
      <c r="H2" s="125"/>
      <c r="I2" s="125"/>
      <c r="J2" s="125"/>
      <c r="K2" s="125"/>
      <c r="L2" s="117" t="s">
        <v>35</v>
      </c>
      <c r="M2" s="118"/>
      <c r="N2" s="118"/>
      <c r="O2" s="118"/>
      <c r="P2" s="118"/>
      <c r="Q2" s="118"/>
      <c r="R2" s="118"/>
      <c r="S2" s="118"/>
      <c r="T2" s="118"/>
      <c r="U2" s="118"/>
      <c r="V2" s="118"/>
      <c r="W2" s="118"/>
      <c r="X2" s="118"/>
      <c r="Y2" s="118"/>
      <c r="Z2" s="118"/>
      <c r="AA2" s="119"/>
      <c r="AB2" s="120"/>
      <c r="AC2" s="94"/>
      <c r="AD2" s="94"/>
      <c r="AE2" s="94"/>
      <c r="AF2" s="94"/>
      <c r="AG2" s="94"/>
      <c r="AH2" s="121"/>
      <c r="AI2" s="93"/>
      <c r="AJ2" s="94"/>
      <c r="AK2" s="94"/>
      <c r="AL2" s="94"/>
      <c r="AM2" s="94"/>
      <c r="AN2" s="94"/>
      <c r="AO2" s="94"/>
      <c r="AP2" s="120"/>
      <c r="AQ2" s="94"/>
      <c r="AR2" s="94"/>
      <c r="AS2" s="94"/>
      <c r="AT2" s="94"/>
      <c r="AU2" s="94"/>
      <c r="AV2" s="121"/>
      <c r="AW2" s="93"/>
      <c r="AX2" s="94"/>
      <c r="AY2" s="94"/>
      <c r="AZ2" s="94"/>
      <c r="BA2" s="94"/>
      <c r="BB2" s="94"/>
      <c r="BC2" s="94"/>
      <c r="BD2" s="122"/>
      <c r="BE2" s="93"/>
      <c r="BF2" s="93"/>
      <c r="BG2" s="93"/>
      <c r="BH2" s="93"/>
      <c r="BI2" s="93"/>
      <c r="BJ2" s="93"/>
      <c r="BK2" s="123"/>
      <c r="BL2" s="124" t="s">
        <v>77</v>
      </c>
      <c r="BM2" s="114"/>
      <c r="BN2" s="114"/>
      <c r="BO2" s="114"/>
      <c r="BP2" s="114"/>
      <c r="BQ2" s="114"/>
      <c r="BR2" s="113">
        <v>43826</v>
      </c>
      <c r="BS2" s="114"/>
      <c r="BT2" s="114"/>
      <c r="BU2" s="114"/>
      <c r="BV2" s="114"/>
      <c r="BW2" s="114"/>
      <c r="BX2" s="124" t="s">
        <v>77</v>
      </c>
      <c r="BY2" s="114"/>
      <c r="BZ2" s="114"/>
      <c r="CA2" s="114"/>
      <c r="CB2" s="114"/>
      <c r="CC2" s="114"/>
      <c r="CD2" s="113">
        <v>45107</v>
      </c>
      <c r="CE2" s="114"/>
      <c r="CF2" s="114"/>
      <c r="CG2" s="114"/>
      <c r="CH2" s="114"/>
      <c r="CI2" s="114"/>
    </row>
    <row r="3" spans="1:91" ht="14.25" thickBot="1" x14ac:dyDescent="0.2">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row>
    <row r="4" spans="1:91" s="2" customFormat="1" ht="30" customHeight="1" thickBot="1" x14ac:dyDescent="0.2">
      <c r="A4" s="115" t="s">
        <v>7</v>
      </c>
      <c r="B4" s="116"/>
      <c r="C4" s="101" t="s">
        <v>11</v>
      </c>
      <c r="D4" s="102"/>
      <c r="E4" s="102"/>
      <c r="F4" s="103"/>
      <c r="G4" s="101" t="s">
        <v>2</v>
      </c>
      <c r="H4" s="102"/>
      <c r="I4" s="102"/>
      <c r="J4" s="102"/>
      <c r="K4" s="102"/>
      <c r="L4" s="101" t="s">
        <v>12</v>
      </c>
      <c r="M4" s="102"/>
      <c r="N4" s="102"/>
      <c r="O4" s="103"/>
      <c r="P4" s="101" t="s">
        <v>8</v>
      </c>
      <c r="Q4" s="102"/>
      <c r="R4" s="102"/>
      <c r="S4" s="102"/>
      <c r="T4" s="103"/>
      <c r="U4" s="90" t="s">
        <v>14</v>
      </c>
      <c r="V4" s="91"/>
      <c r="W4" s="91"/>
      <c r="X4" s="91"/>
      <c r="Y4" s="91"/>
      <c r="Z4" s="91"/>
      <c r="AA4" s="91"/>
      <c r="AB4" s="92"/>
      <c r="AC4" s="90" t="s">
        <v>15</v>
      </c>
      <c r="AD4" s="91"/>
      <c r="AE4" s="91"/>
      <c r="AF4" s="91"/>
      <c r="AG4" s="91"/>
      <c r="AH4" s="91"/>
      <c r="AI4" s="91"/>
      <c r="AJ4" s="92"/>
      <c r="AK4" s="108" t="s">
        <v>6</v>
      </c>
      <c r="AL4" s="109"/>
      <c r="AM4" s="109"/>
      <c r="AN4" s="109"/>
      <c r="AO4" s="109"/>
      <c r="AP4" s="109"/>
      <c r="AQ4" s="109"/>
      <c r="AR4" s="109"/>
      <c r="AS4" s="109"/>
      <c r="AT4" s="109"/>
      <c r="AU4" s="109"/>
      <c r="AV4" s="109"/>
      <c r="AW4" s="109"/>
      <c r="AX4" s="109"/>
      <c r="AY4" s="109"/>
      <c r="AZ4" s="109"/>
      <c r="BA4" s="109"/>
      <c r="BB4" s="109"/>
      <c r="BC4" s="109"/>
      <c r="BD4" s="109"/>
      <c r="BE4" s="109"/>
      <c r="BF4" s="109"/>
      <c r="BG4" s="110" t="s">
        <v>9</v>
      </c>
      <c r="BH4" s="111"/>
      <c r="BI4" s="111"/>
      <c r="BJ4" s="111"/>
      <c r="BK4" s="108" t="s">
        <v>10</v>
      </c>
      <c r="BL4" s="109"/>
      <c r="BM4" s="109"/>
      <c r="BN4" s="109"/>
      <c r="BO4" s="109"/>
      <c r="BP4" s="109"/>
      <c r="BQ4" s="109"/>
      <c r="BR4" s="109"/>
      <c r="BS4" s="109"/>
      <c r="BT4" s="109"/>
      <c r="BU4" s="109"/>
      <c r="BV4" s="109"/>
      <c r="BW4" s="109"/>
      <c r="BX4" s="109"/>
      <c r="BY4" s="109"/>
      <c r="BZ4" s="109"/>
      <c r="CA4" s="109"/>
      <c r="CB4" s="109"/>
      <c r="CC4" s="109"/>
      <c r="CD4" s="109"/>
      <c r="CE4" s="109"/>
      <c r="CF4" s="109"/>
      <c r="CG4" s="109"/>
      <c r="CH4" s="109"/>
      <c r="CI4" s="112"/>
    </row>
    <row r="5" spans="1:91" s="3" customFormat="1" ht="82.5" customHeight="1" x14ac:dyDescent="0.15">
      <c r="A5" s="18">
        <f t="shared" ref="A5:A149" si="0">ROW()-4</f>
        <v>1</v>
      </c>
      <c r="B5" s="19"/>
      <c r="C5" s="95" t="s">
        <v>134</v>
      </c>
      <c r="D5" s="96"/>
      <c r="E5" s="96"/>
      <c r="F5" s="97"/>
      <c r="G5" s="95" t="s">
        <v>16</v>
      </c>
      <c r="H5" s="96"/>
      <c r="I5" s="96"/>
      <c r="J5" s="96"/>
      <c r="K5" s="97"/>
      <c r="L5" s="98" t="str">
        <f>C5&amp;"_"&amp;TEXT(1,"00")</f>
        <v>DLV_00_01</v>
      </c>
      <c r="M5" s="99"/>
      <c r="N5" s="99"/>
      <c r="O5" s="99"/>
      <c r="P5" s="98" t="s">
        <v>17</v>
      </c>
      <c r="Q5" s="99"/>
      <c r="R5" s="99"/>
      <c r="S5" s="99"/>
      <c r="T5" s="100"/>
      <c r="U5" s="83" t="str">
        <f>"JB_D01_03"&amp;RIGHT(L5,6)</f>
        <v>JB_D01_03_00_01</v>
      </c>
      <c r="V5" s="84"/>
      <c r="W5" s="84"/>
      <c r="X5" s="84"/>
      <c r="Y5" s="84"/>
      <c r="Z5" s="84"/>
      <c r="AA5" s="84"/>
      <c r="AB5" s="85"/>
      <c r="AC5" s="83" t="str">
        <f>P5 &amp; "ジョブ"</f>
        <v>処理日付設定ジョブ</v>
      </c>
      <c r="AD5" s="84"/>
      <c r="AE5" s="84"/>
      <c r="AF5" s="84"/>
      <c r="AG5" s="84"/>
      <c r="AH5" s="84"/>
      <c r="AI5" s="84"/>
      <c r="AJ5" s="85"/>
      <c r="AK5" s="86" t="s">
        <v>18</v>
      </c>
      <c r="AL5" s="87"/>
      <c r="AM5" s="87"/>
      <c r="AN5" s="87"/>
      <c r="AO5" s="87"/>
      <c r="AP5" s="87"/>
      <c r="AQ5" s="87"/>
      <c r="AR5" s="87"/>
      <c r="AS5" s="87"/>
      <c r="AT5" s="87"/>
      <c r="AU5" s="87"/>
      <c r="AV5" s="87"/>
      <c r="AW5" s="87"/>
      <c r="AX5" s="87"/>
      <c r="AY5" s="87"/>
      <c r="AZ5" s="87"/>
      <c r="BA5" s="87"/>
      <c r="BB5" s="87"/>
      <c r="BC5" s="87"/>
      <c r="BD5" s="87"/>
      <c r="BE5" s="87"/>
      <c r="BF5" s="88"/>
      <c r="BG5" s="89"/>
      <c r="BH5" s="84"/>
      <c r="BI5" s="84"/>
      <c r="BJ5" s="85"/>
      <c r="BK5" s="69" t="s">
        <v>40</v>
      </c>
      <c r="BL5" s="70"/>
      <c r="BM5" s="70"/>
      <c r="BN5" s="70"/>
      <c r="BO5" s="70"/>
      <c r="BP5" s="70"/>
      <c r="BQ5" s="70"/>
      <c r="BR5" s="70"/>
      <c r="BS5" s="70"/>
      <c r="BT5" s="70"/>
      <c r="BU5" s="70"/>
      <c r="BV5" s="70"/>
      <c r="BW5" s="70"/>
      <c r="BX5" s="70"/>
      <c r="BY5" s="70"/>
      <c r="BZ5" s="70"/>
      <c r="CA5" s="70"/>
      <c r="CB5" s="70"/>
      <c r="CC5" s="70"/>
      <c r="CD5" s="70"/>
      <c r="CE5" s="70"/>
      <c r="CF5" s="70"/>
      <c r="CG5" s="70"/>
      <c r="CH5" s="70"/>
      <c r="CI5" s="71"/>
      <c r="CM5" s="3" t="str">
        <f>"["&amp;U5&amp;"]"&amp;CHAR(10)&amp;"jobName = "&amp;SUBSTITUTE(AC5,CHAR(10),"")&amp;CHAR(10)&amp;IF(CK5&lt;&gt;"",CK5&amp;CHAR(10), "")</f>
        <v xml:space="preserve">[JB_D01_03_00_01]
jobName = 処理日付設定ジョブ
</v>
      </c>
    </row>
    <row r="6" spans="1:91" s="3" customFormat="1" ht="50.25" customHeight="1" x14ac:dyDescent="0.15">
      <c r="A6" s="18">
        <f t="shared" si="0"/>
        <v>2</v>
      </c>
      <c r="B6" s="19"/>
      <c r="C6" s="20" t="str">
        <f>C5</f>
        <v>DLV_00</v>
      </c>
      <c r="D6" s="21"/>
      <c r="E6" s="21"/>
      <c r="F6" s="22"/>
      <c r="G6" s="20" t="str">
        <f>G5</f>
        <v>共通</v>
      </c>
      <c r="H6" s="21"/>
      <c r="I6" s="21"/>
      <c r="J6" s="21"/>
      <c r="K6" s="22"/>
      <c r="L6" s="23" t="str">
        <f>C6&amp;"_"&amp;TEXT(2,"00")</f>
        <v>DLV_00_02</v>
      </c>
      <c r="M6" s="37"/>
      <c r="N6" s="37"/>
      <c r="O6" s="38"/>
      <c r="P6" s="23" t="s">
        <v>37</v>
      </c>
      <c r="Q6" s="24"/>
      <c r="R6" s="24"/>
      <c r="S6" s="24"/>
      <c r="T6" s="25"/>
      <c r="U6" s="14" t="str">
        <f t="shared" ref="U6" si="1">"JB_D01_03"&amp;RIGHT(L6,6)</f>
        <v>JB_D01_03_00_02</v>
      </c>
      <c r="V6" s="15"/>
      <c r="W6" s="15"/>
      <c r="X6" s="15"/>
      <c r="Y6" s="15"/>
      <c r="Z6" s="15"/>
      <c r="AA6" s="15"/>
      <c r="AB6" s="16"/>
      <c r="AC6" s="17" t="str">
        <f t="shared" ref="AC6" si="2">P6 &amp; "ジョブ"</f>
        <v>処理日付クリアジョブ</v>
      </c>
      <c r="AD6" s="15"/>
      <c r="AE6" s="15"/>
      <c r="AF6" s="15"/>
      <c r="AG6" s="15"/>
      <c r="AH6" s="15"/>
      <c r="AI6" s="15"/>
      <c r="AJ6" s="16"/>
      <c r="AK6" s="27" t="s">
        <v>38</v>
      </c>
      <c r="AL6" s="28"/>
      <c r="AM6" s="28"/>
      <c r="AN6" s="28"/>
      <c r="AO6" s="28"/>
      <c r="AP6" s="28"/>
      <c r="AQ6" s="28"/>
      <c r="AR6" s="28"/>
      <c r="AS6" s="28"/>
      <c r="AT6" s="28"/>
      <c r="AU6" s="28"/>
      <c r="AV6" s="28"/>
      <c r="AW6" s="28"/>
      <c r="AX6" s="28"/>
      <c r="AY6" s="28"/>
      <c r="AZ6" s="28"/>
      <c r="BA6" s="28"/>
      <c r="BB6" s="28"/>
      <c r="BC6" s="28"/>
      <c r="BD6" s="28"/>
      <c r="BE6" s="28"/>
      <c r="BF6" s="39"/>
      <c r="BG6" s="17"/>
      <c r="BH6" s="15"/>
      <c r="BI6" s="15"/>
      <c r="BJ6" s="16"/>
      <c r="BK6" s="27" t="s">
        <v>39</v>
      </c>
      <c r="BL6" s="28"/>
      <c r="BM6" s="28"/>
      <c r="BN6" s="28"/>
      <c r="BO6" s="28"/>
      <c r="BP6" s="28"/>
      <c r="BQ6" s="28"/>
      <c r="BR6" s="28"/>
      <c r="BS6" s="28"/>
      <c r="BT6" s="28"/>
      <c r="BU6" s="28"/>
      <c r="BV6" s="28"/>
      <c r="BW6" s="28"/>
      <c r="BX6" s="28"/>
      <c r="BY6" s="28"/>
      <c r="BZ6" s="28"/>
      <c r="CA6" s="28"/>
      <c r="CB6" s="28"/>
      <c r="CC6" s="28"/>
      <c r="CD6" s="28"/>
      <c r="CE6" s="28"/>
      <c r="CF6" s="28"/>
      <c r="CG6" s="28"/>
      <c r="CH6" s="28"/>
      <c r="CI6" s="29"/>
      <c r="CM6" s="3" t="str">
        <f t="shared" ref="CM6" si="3">"["&amp;U6&amp;"]"&amp;CHAR(10)&amp;"jobName = "&amp;SUBSTITUTE(AC6,CHAR(10),"")&amp;CHAR(10)&amp;IF(CK6&lt;&gt;"",CK6&amp;CHAR(10), "")</f>
        <v xml:space="preserve">[JB_D01_03_00_02]
jobName = 処理日付クリアジョブ
</v>
      </c>
    </row>
    <row r="7" spans="1:91" s="3" customFormat="1" ht="50.25" customHeight="1" x14ac:dyDescent="0.15">
      <c r="A7" s="18">
        <f t="shared" si="0"/>
        <v>3</v>
      </c>
      <c r="B7" s="19"/>
      <c r="C7" s="20" t="str">
        <f>C6</f>
        <v>DLV_00</v>
      </c>
      <c r="D7" s="21"/>
      <c r="E7" s="21"/>
      <c r="F7" s="22"/>
      <c r="G7" s="20" t="str">
        <f t="shared" ref="G7:G8" si="4">G6</f>
        <v>共通</v>
      </c>
      <c r="H7" s="21"/>
      <c r="I7" s="21"/>
      <c r="J7" s="21"/>
      <c r="K7" s="22"/>
      <c r="L7" s="23" t="str">
        <f>C7&amp;"_"&amp;TEXT(11,"00")</f>
        <v>DLV_00_11</v>
      </c>
      <c r="M7" s="37"/>
      <c r="N7" s="37"/>
      <c r="O7" s="38"/>
      <c r="P7" s="23" t="s">
        <v>183</v>
      </c>
      <c r="Q7" s="24"/>
      <c r="R7" s="24"/>
      <c r="S7" s="24"/>
      <c r="T7" s="25"/>
      <c r="U7" s="14" t="str">
        <f t="shared" ref="U7" si="5">"JB_D01_03"&amp;RIGHT(L7,6)</f>
        <v>JB_D01_03_00_11</v>
      </c>
      <c r="V7" s="15"/>
      <c r="W7" s="15"/>
      <c r="X7" s="15"/>
      <c r="Y7" s="15"/>
      <c r="Z7" s="15"/>
      <c r="AA7" s="15"/>
      <c r="AB7" s="16"/>
      <c r="AC7" s="17" t="str">
        <f t="shared" ref="AC7" si="6">P7 &amp; "ジョブ"</f>
        <v>処理対象施設マスタ作成ジョブ</v>
      </c>
      <c r="AD7" s="15"/>
      <c r="AE7" s="15"/>
      <c r="AF7" s="15"/>
      <c r="AG7" s="15"/>
      <c r="AH7" s="15"/>
      <c r="AI7" s="15"/>
      <c r="AJ7" s="16"/>
      <c r="AK7" s="27" t="s">
        <v>184</v>
      </c>
      <c r="AL7" s="28"/>
      <c r="AM7" s="28"/>
      <c r="AN7" s="28"/>
      <c r="AO7" s="28"/>
      <c r="AP7" s="28"/>
      <c r="AQ7" s="28"/>
      <c r="AR7" s="28"/>
      <c r="AS7" s="28"/>
      <c r="AT7" s="28"/>
      <c r="AU7" s="28"/>
      <c r="AV7" s="28"/>
      <c r="AW7" s="28"/>
      <c r="AX7" s="28"/>
      <c r="AY7" s="28"/>
      <c r="AZ7" s="28"/>
      <c r="BA7" s="28"/>
      <c r="BB7" s="28"/>
      <c r="BC7" s="28"/>
      <c r="BD7" s="28"/>
      <c r="BE7" s="28"/>
      <c r="BF7" s="39"/>
      <c r="BG7" s="17"/>
      <c r="BH7" s="15"/>
      <c r="BI7" s="15"/>
      <c r="BJ7" s="16"/>
      <c r="BK7" s="27" t="s">
        <v>22</v>
      </c>
      <c r="BL7" s="28"/>
      <c r="BM7" s="28"/>
      <c r="BN7" s="28"/>
      <c r="BO7" s="28"/>
      <c r="BP7" s="28"/>
      <c r="BQ7" s="28"/>
      <c r="BR7" s="28"/>
      <c r="BS7" s="28"/>
      <c r="BT7" s="28"/>
      <c r="BU7" s="28"/>
      <c r="BV7" s="28"/>
      <c r="BW7" s="28"/>
      <c r="BX7" s="28"/>
      <c r="BY7" s="28"/>
      <c r="BZ7" s="28"/>
      <c r="CA7" s="28"/>
      <c r="CB7" s="28"/>
      <c r="CC7" s="28"/>
      <c r="CD7" s="28"/>
      <c r="CE7" s="28"/>
      <c r="CF7" s="28"/>
      <c r="CG7" s="28"/>
      <c r="CH7" s="28"/>
      <c r="CI7" s="29"/>
      <c r="CM7" s="3" t="str">
        <f t="shared" ref="CM7" si="7">"["&amp;U7&amp;"]"&amp;CHAR(10)&amp;"jobName = "&amp;SUBSTITUTE(AC7,CHAR(10),"")&amp;CHAR(10)&amp;IF(CK7&lt;&gt;"",CK7&amp;CHAR(10), "")</f>
        <v xml:space="preserve">[JB_D01_03_00_11]
jobName = 処理対象施設マスタ作成ジョブ
</v>
      </c>
    </row>
    <row r="8" spans="1:91" s="3" customFormat="1" ht="36.75" customHeight="1" x14ac:dyDescent="0.15">
      <c r="A8" s="18">
        <f t="shared" si="0"/>
        <v>4</v>
      </c>
      <c r="B8" s="19"/>
      <c r="C8" s="20" t="str">
        <f>C7</f>
        <v>DLV_00</v>
      </c>
      <c r="D8" s="21"/>
      <c r="E8" s="21"/>
      <c r="F8" s="22"/>
      <c r="G8" s="20" t="str">
        <f t="shared" si="4"/>
        <v>共通</v>
      </c>
      <c r="H8" s="21"/>
      <c r="I8" s="21"/>
      <c r="J8" s="21"/>
      <c r="K8" s="22"/>
      <c r="L8" s="23" t="str">
        <f>C8&amp;"_"&amp;TEXT(98,"00")</f>
        <v>DLV_00_98</v>
      </c>
      <c r="M8" s="24"/>
      <c r="N8" s="24"/>
      <c r="O8" s="24"/>
      <c r="P8" s="23" t="s">
        <v>108</v>
      </c>
      <c r="Q8" s="24"/>
      <c r="R8" s="24"/>
      <c r="S8" s="24"/>
      <c r="T8" s="25"/>
      <c r="U8" s="14" t="str">
        <f>"JB_D01_05_"&amp;RIGHT(L8,2)&amp;"_"&amp;TEXT(1,"00")</f>
        <v>JB_D01_05_98_01</v>
      </c>
      <c r="V8" s="15"/>
      <c r="W8" s="15"/>
      <c r="X8" s="15"/>
      <c r="Y8" s="15"/>
      <c r="Z8" s="15"/>
      <c r="AA8" s="15"/>
      <c r="AB8" s="16"/>
      <c r="AC8" s="17" t="str">
        <f t="shared" ref="AC8" si="8">P8 &amp; "ジョブ"</f>
        <v>ファイル操作（コピー）ジョブ</v>
      </c>
      <c r="AD8" s="15"/>
      <c r="AE8" s="15"/>
      <c r="AF8" s="15"/>
      <c r="AG8" s="15"/>
      <c r="AH8" s="15"/>
      <c r="AI8" s="15"/>
      <c r="AJ8" s="16"/>
      <c r="AK8" s="40" t="str">
        <f>P8&amp;"を実行する。"</f>
        <v>ファイル操作（コピー）を実行する。</v>
      </c>
      <c r="AL8" s="41"/>
      <c r="AM8" s="41"/>
      <c r="AN8" s="41"/>
      <c r="AO8" s="41"/>
      <c r="AP8" s="41"/>
      <c r="AQ8" s="41"/>
      <c r="AR8" s="41"/>
      <c r="AS8" s="41"/>
      <c r="AT8" s="41"/>
      <c r="AU8" s="41"/>
      <c r="AV8" s="41"/>
      <c r="AW8" s="41"/>
      <c r="AX8" s="41"/>
      <c r="AY8" s="41"/>
      <c r="AZ8" s="41"/>
      <c r="BA8" s="41"/>
      <c r="BB8" s="41"/>
      <c r="BC8" s="41"/>
      <c r="BD8" s="41"/>
      <c r="BE8" s="41"/>
      <c r="BF8" s="42"/>
      <c r="BG8" s="17"/>
      <c r="BH8" s="15"/>
      <c r="BI8" s="15"/>
      <c r="BJ8" s="16"/>
      <c r="BK8" s="27"/>
      <c r="BL8" s="28"/>
      <c r="BM8" s="28"/>
      <c r="BN8" s="28"/>
      <c r="BO8" s="28"/>
      <c r="BP8" s="28"/>
      <c r="BQ8" s="28"/>
      <c r="BR8" s="28"/>
      <c r="BS8" s="28"/>
      <c r="BT8" s="28"/>
      <c r="BU8" s="28"/>
      <c r="BV8" s="28"/>
      <c r="BW8" s="28"/>
      <c r="BX8" s="28"/>
      <c r="BY8" s="28"/>
      <c r="BZ8" s="28"/>
      <c r="CA8" s="28"/>
      <c r="CB8" s="28"/>
      <c r="CC8" s="28"/>
      <c r="CD8" s="28"/>
      <c r="CE8" s="28"/>
      <c r="CF8" s="28"/>
      <c r="CG8" s="28"/>
      <c r="CH8" s="28"/>
      <c r="CI8" s="29"/>
      <c r="CM8" s="3" t="str">
        <f t="shared" ref="CM8" si="9">"["&amp;U8&amp;"]"&amp;CHAR(10)&amp;"jobName = "&amp;SUBSTITUTE(AC8,CHAR(10),"")&amp;CHAR(10)&amp;IF(CK8&lt;&gt;"",CK8&amp;CHAR(10), "")</f>
        <v xml:space="preserve">[JB_D01_05_98_01]
jobName = ファイル操作（コピー）ジョブ
</v>
      </c>
    </row>
    <row r="9" spans="1:91" s="3" customFormat="1" ht="45" customHeight="1" x14ac:dyDescent="0.15">
      <c r="A9" s="18">
        <f t="shared" si="0"/>
        <v>5</v>
      </c>
      <c r="B9" s="19"/>
      <c r="C9" s="20" t="str">
        <f>C8</f>
        <v>DLV_00</v>
      </c>
      <c r="D9" s="21"/>
      <c r="E9" s="21"/>
      <c r="F9" s="22"/>
      <c r="G9" s="20" t="str">
        <f>G8</f>
        <v>共通</v>
      </c>
      <c r="H9" s="21"/>
      <c r="I9" s="21"/>
      <c r="J9" s="21"/>
      <c r="K9" s="22"/>
      <c r="L9" s="23" t="str">
        <f>C9&amp;"_"&amp;TEXT(98,"00")</f>
        <v>DLV_00_98</v>
      </c>
      <c r="M9" s="24"/>
      <c r="N9" s="24"/>
      <c r="O9" s="24"/>
      <c r="P9" s="23" t="s">
        <v>109</v>
      </c>
      <c r="Q9" s="24"/>
      <c r="R9" s="24"/>
      <c r="S9" s="24"/>
      <c r="T9" s="25"/>
      <c r="U9" s="14" t="str">
        <f>"JB_D01_05_"&amp;RIGHT(L9,2)&amp;"_"&amp;TEXT(2,"00")</f>
        <v>JB_D01_05_98_02</v>
      </c>
      <c r="V9" s="15"/>
      <c r="W9" s="15"/>
      <c r="X9" s="15"/>
      <c r="Y9" s="15"/>
      <c r="Z9" s="15"/>
      <c r="AA9" s="15"/>
      <c r="AB9" s="16"/>
      <c r="AC9" s="17" t="str">
        <f t="shared" ref="AC9" si="10">P9 &amp; "ジョブ"</f>
        <v>ファイル操作（削除）ジョブ</v>
      </c>
      <c r="AD9" s="15"/>
      <c r="AE9" s="15"/>
      <c r="AF9" s="15"/>
      <c r="AG9" s="15"/>
      <c r="AH9" s="15"/>
      <c r="AI9" s="15"/>
      <c r="AJ9" s="16"/>
      <c r="AK9" s="40" t="str">
        <f>P9&amp;"を実行する。"</f>
        <v>ファイル操作（削除）を実行する。</v>
      </c>
      <c r="AL9" s="41"/>
      <c r="AM9" s="41"/>
      <c r="AN9" s="41"/>
      <c r="AO9" s="41"/>
      <c r="AP9" s="41"/>
      <c r="AQ9" s="41"/>
      <c r="AR9" s="41"/>
      <c r="AS9" s="41"/>
      <c r="AT9" s="41"/>
      <c r="AU9" s="41"/>
      <c r="AV9" s="41"/>
      <c r="AW9" s="41"/>
      <c r="AX9" s="41"/>
      <c r="AY9" s="41"/>
      <c r="AZ9" s="41"/>
      <c r="BA9" s="41"/>
      <c r="BB9" s="41"/>
      <c r="BC9" s="41"/>
      <c r="BD9" s="41"/>
      <c r="BE9" s="41"/>
      <c r="BF9" s="42"/>
      <c r="BG9" s="17"/>
      <c r="BH9" s="15"/>
      <c r="BI9" s="15"/>
      <c r="BJ9" s="16"/>
      <c r="BK9" s="27"/>
      <c r="BL9" s="28"/>
      <c r="BM9" s="28"/>
      <c r="BN9" s="28"/>
      <c r="BO9" s="28"/>
      <c r="BP9" s="28"/>
      <c r="BQ9" s="28"/>
      <c r="BR9" s="28"/>
      <c r="BS9" s="28"/>
      <c r="BT9" s="28"/>
      <c r="BU9" s="28"/>
      <c r="BV9" s="28"/>
      <c r="BW9" s="28"/>
      <c r="BX9" s="28"/>
      <c r="BY9" s="28"/>
      <c r="BZ9" s="28"/>
      <c r="CA9" s="28"/>
      <c r="CB9" s="28"/>
      <c r="CC9" s="28"/>
      <c r="CD9" s="28"/>
      <c r="CE9" s="28"/>
      <c r="CF9" s="28"/>
      <c r="CG9" s="28"/>
      <c r="CH9" s="28"/>
      <c r="CI9" s="29"/>
      <c r="CM9" s="3" t="str">
        <f>"["&amp;U9&amp;"]"&amp;CHAR(10)&amp;"jobName = "&amp;SUBSTITUTE(AC9,CHAR(10),"")&amp;CHAR(10)&amp;IF(CK9&lt;&gt;"",CK9&amp;CHAR(10), "")</f>
        <v xml:space="preserve">[JB_D01_05_98_02]
jobName = ファイル操作（削除）ジョブ
</v>
      </c>
    </row>
    <row r="10" spans="1:91" s="3" customFormat="1" ht="36.75" customHeight="1" x14ac:dyDescent="0.15">
      <c r="A10" s="18">
        <f t="shared" si="0"/>
        <v>6</v>
      </c>
      <c r="B10" s="19"/>
      <c r="C10" s="65" t="s">
        <v>31</v>
      </c>
      <c r="D10" s="66"/>
      <c r="E10" s="66"/>
      <c r="F10" s="67"/>
      <c r="G10" s="65" t="s">
        <v>185</v>
      </c>
      <c r="H10" s="66"/>
      <c r="I10" s="66"/>
      <c r="J10" s="66"/>
      <c r="K10" s="67"/>
      <c r="L10" s="23" t="str">
        <f>C10&amp;"_"&amp;TEXT(1,"00")</f>
        <v>DLV_01_01</v>
      </c>
      <c r="M10" s="24"/>
      <c r="N10" s="24"/>
      <c r="O10" s="24"/>
      <c r="P10" s="23" t="s">
        <v>186</v>
      </c>
      <c r="Q10" s="24"/>
      <c r="R10" s="24"/>
      <c r="S10" s="24"/>
      <c r="T10" s="25"/>
      <c r="U10" s="14" t="str">
        <f>"JB_D01_03"&amp;RIGHT(L10,6)&amp;"_"&amp;TEXT(1,"00")</f>
        <v>JB_D01_03_01_01_01</v>
      </c>
      <c r="V10" s="15"/>
      <c r="W10" s="15"/>
      <c r="X10" s="15"/>
      <c r="Y10" s="15"/>
      <c r="Z10" s="15"/>
      <c r="AA10" s="15"/>
      <c r="AB10" s="16"/>
      <c r="AC10" s="17" t="s">
        <v>187</v>
      </c>
      <c r="AD10" s="15"/>
      <c r="AE10" s="15"/>
      <c r="AF10" s="15"/>
      <c r="AG10" s="15"/>
      <c r="AH10" s="15"/>
      <c r="AI10" s="15"/>
      <c r="AJ10" s="16"/>
      <c r="AK10" s="40" t="str">
        <f>SUBSTITUTE(AC10,"作成ジョブ","")&amp;"を作成する。"</f>
        <v>DPC調査データ_Dファイル_二次利用DB（断面）を作成する。</v>
      </c>
      <c r="AL10" s="41"/>
      <c r="AM10" s="41"/>
      <c r="AN10" s="41"/>
      <c r="AO10" s="41"/>
      <c r="AP10" s="41"/>
      <c r="AQ10" s="41"/>
      <c r="AR10" s="41"/>
      <c r="AS10" s="41"/>
      <c r="AT10" s="41"/>
      <c r="AU10" s="41"/>
      <c r="AV10" s="41"/>
      <c r="AW10" s="41"/>
      <c r="AX10" s="41"/>
      <c r="AY10" s="41"/>
      <c r="AZ10" s="41"/>
      <c r="BA10" s="41"/>
      <c r="BB10" s="41"/>
      <c r="BC10" s="41"/>
      <c r="BD10" s="41"/>
      <c r="BE10" s="41"/>
      <c r="BF10" s="42"/>
      <c r="BG10" s="17"/>
      <c r="BH10" s="15"/>
      <c r="BI10" s="15"/>
      <c r="BJ10" s="16"/>
      <c r="BK10" s="27" t="s">
        <v>22</v>
      </c>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9"/>
      <c r="CM10" s="3" t="str">
        <f>"["&amp;U10&amp;"]"&amp;CHAR(10)&amp;"jobName = "&amp;SUBSTITUTE(AC10,CHAR(10),"")&amp;CHAR(10)&amp;IF(CK10&lt;&gt;"",CK10&amp;CHAR(10), "")</f>
        <v xml:space="preserve">[JB_D01_03_01_01_01]
jobName = DPC調査データ_Dファイル_二次利用DB（断面）作成ジョブ
</v>
      </c>
    </row>
    <row r="11" spans="1:91" s="3" customFormat="1" ht="36.75" customHeight="1" x14ac:dyDescent="0.15">
      <c r="A11" s="18">
        <f t="shared" si="0"/>
        <v>7</v>
      </c>
      <c r="B11" s="19"/>
      <c r="C11" s="20" t="str">
        <f t="shared" ref="C11:C55" si="11">C10</f>
        <v>DLV_01</v>
      </c>
      <c r="D11" s="21"/>
      <c r="E11" s="21"/>
      <c r="F11" s="22"/>
      <c r="G11" s="20" t="str">
        <f t="shared" ref="G11:G55" si="12">G10</f>
        <v>二次利用DB（断面）作成</v>
      </c>
      <c r="H11" s="21"/>
      <c r="I11" s="21"/>
      <c r="J11" s="21"/>
      <c r="K11" s="22"/>
      <c r="L11" s="23" t="str">
        <f t="shared" ref="L11:L14" si="13">C11&amp;"_"&amp;TEXT(1,"00")</f>
        <v>DLV_01_01</v>
      </c>
      <c r="M11" s="24"/>
      <c r="N11" s="24"/>
      <c r="O11" s="24"/>
      <c r="P11" s="23" t="s">
        <v>186</v>
      </c>
      <c r="Q11" s="24"/>
      <c r="R11" s="24"/>
      <c r="S11" s="24"/>
      <c r="T11" s="25"/>
      <c r="U11" s="14" t="str">
        <f>"JB_D01_03"&amp;RIGHT(L11,6)&amp;"_"&amp;TEXT(2,"00")</f>
        <v>JB_D01_03_01_01_02</v>
      </c>
      <c r="V11" s="15"/>
      <c r="W11" s="15"/>
      <c r="X11" s="15"/>
      <c r="Y11" s="15"/>
      <c r="Z11" s="15"/>
      <c r="AA11" s="15"/>
      <c r="AB11" s="16"/>
      <c r="AC11" s="17" t="s">
        <v>188</v>
      </c>
      <c r="AD11" s="15"/>
      <c r="AE11" s="15"/>
      <c r="AF11" s="15"/>
      <c r="AG11" s="15"/>
      <c r="AH11" s="15"/>
      <c r="AI11" s="15"/>
      <c r="AJ11" s="16"/>
      <c r="AK11" s="40" t="str">
        <f t="shared" ref="AK11:AK22" si="14">SUBSTITUTE(AC11,"作成ジョブ","")&amp;"を作成する。"</f>
        <v>DPC調査データ_入院EF統合ファイル_二次利用DB（断面）を作成する。</v>
      </c>
      <c r="AL11" s="41"/>
      <c r="AM11" s="41"/>
      <c r="AN11" s="41"/>
      <c r="AO11" s="41"/>
      <c r="AP11" s="41"/>
      <c r="AQ11" s="41"/>
      <c r="AR11" s="41"/>
      <c r="AS11" s="41"/>
      <c r="AT11" s="41"/>
      <c r="AU11" s="41"/>
      <c r="AV11" s="41"/>
      <c r="AW11" s="41"/>
      <c r="AX11" s="41"/>
      <c r="AY11" s="41"/>
      <c r="AZ11" s="41"/>
      <c r="BA11" s="41"/>
      <c r="BB11" s="41"/>
      <c r="BC11" s="41"/>
      <c r="BD11" s="41"/>
      <c r="BE11" s="41"/>
      <c r="BF11" s="42"/>
      <c r="BG11" s="17"/>
      <c r="BH11" s="15"/>
      <c r="BI11" s="15"/>
      <c r="BJ11" s="16"/>
      <c r="BK11" s="27" t="s">
        <v>22</v>
      </c>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9"/>
      <c r="CM11" s="3" t="str">
        <f t="shared" ref="CM11:CM17" si="15">"["&amp;U11&amp;"]"&amp;CHAR(10)&amp;"jobName = "&amp;SUBSTITUTE(AC11,CHAR(10),"")&amp;CHAR(10)&amp;IF(CK11&lt;&gt;"",CK11&amp;CHAR(10), "")</f>
        <v xml:space="preserve">[JB_D01_03_01_01_02]
jobName = DPC調査データ_入院EF統合ファイル_二次利用DB（断面）作成ジョブ
</v>
      </c>
    </row>
    <row r="12" spans="1:91" s="3" customFormat="1" ht="36.75" customHeight="1" x14ac:dyDescent="0.15">
      <c r="A12" s="18">
        <f t="shared" si="0"/>
        <v>8</v>
      </c>
      <c r="B12" s="19"/>
      <c r="C12" s="20" t="str">
        <f t="shared" si="11"/>
        <v>DLV_01</v>
      </c>
      <c r="D12" s="21"/>
      <c r="E12" s="21"/>
      <c r="F12" s="22"/>
      <c r="G12" s="20" t="str">
        <f t="shared" si="12"/>
        <v>二次利用DB（断面）作成</v>
      </c>
      <c r="H12" s="21"/>
      <c r="I12" s="21"/>
      <c r="J12" s="21"/>
      <c r="K12" s="22"/>
      <c r="L12" s="23" t="str">
        <f t="shared" si="13"/>
        <v>DLV_01_01</v>
      </c>
      <c r="M12" s="24"/>
      <c r="N12" s="24"/>
      <c r="O12" s="24"/>
      <c r="P12" s="23" t="s">
        <v>186</v>
      </c>
      <c r="Q12" s="24"/>
      <c r="R12" s="24"/>
      <c r="S12" s="24"/>
      <c r="T12" s="25"/>
      <c r="U12" s="14" t="str">
        <f>"JB_D01_03"&amp;RIGHT(L12,6)&amp;"_"&amp;TEXT(3,"00")</f>
        <v>JB_D01_03_01_01_03</v>
      </c>
      <c r="V12" s="15"/>
      <c r="W12" s="15"/>
      <c r="X12" s="15"/>
      <c r="Y12" s="15"/>
      <c r="Z12" s="15"/>
      <c r="AA12" s="15"/>
      <c r="AB12" s="16"/>
      <c r="AC12" s="17" t="s">
        <v>189</v>
      </c>
      <c r="AD12" s="15"/>
      <c r="AE12" s="15"/>
      <c r="AF12" s="15"/>
      <c r="AG12" s="15"/>
      <c r="AH12" s="15"/>
      <c r="AI12" s="15"/>
      <c r="AJ12" s="16"/>
      <c r="AK12" s="40" t="str">
        <f t="shared" si="14"/>
        <v>DPC調査データ_外来EF統合ファイル_二次利用DB（断面）を作成する。</v>
      </c>
      <c r="AL12" s="41"/>
      <c r="AM12" s="41"/>
      <c r="AN12" s="41"/>
      <c r="AO12" s="41"/>
      <c r="AP12" s="41"/>
      <c r="AQ12" s="41"/>
      <c r="AR12" s="41"/>
      <c r="AS12" s="41"/>
      <c r="AT12" s="41"/>
      <c r="AU12" s="41"/>
      <c r="AV12" s="41"/>
      <c r="AW12" s="41"/>
      <c r="AX12" s="41"/>
      <c r="AY12" s="41"/>
      <c r="AZ12" s="41"/>
      <c r="BA12" s="41"/>
      <c r="BB12" s="41"/>
      <c r="BC12" s="41"/>
      <c r="BD12" s="41"/>
      <c r="BE12" s="41"/>
      <c r="BF12" s="42"/>
      <c r="BG12" s="17"/>
      <c r="BH12" s="15"/>
      <c r="BI12" s="15"/>
      <c r="BJ12" s="16"/>
      <c r="BK12" s="27" t="s">
        <v>22</v>
      </c>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9"/>
      <c r="CM12" s="3" t="str">
        <f t="shared" si="15"/>
        <v xml:space="preserve">[JB_D01_03_01_01_03]
jobName = DPC調査データ_外来EF統合ファイル_二次利用DB（断面）作成ジョブ
</v>
      </c>
    </row>
    <row r="13" spans="1:91" s="3" customFormat="1" ht="36.75" customHeight="1" x14ac:dyDescent="0.15">
      <c r="A13" s="18">
        <f t="shared" si="0"/>
        <v>9</v>
      </c>
      <c r="B13" s="19"/>
      <c r="C13" s="20" t="str">
        <f t="shared" si="11"/>
        <v>DLV_01</v>
      </c>
      <c r="D13" s="21"/>
      <c r="E13" s="21"/>
      <c r="F13" s="22"/>
      <c r="G13" s="20" t="str">
        <f t="shared" si="12"/>
        <v>二次利用DB（断面）作成</v>
      </c>
      <c r="H13" s="21"/>
      <c r="I13" s="21"/>
      <c r="J13" s="21"/>
      <c r="K13" s="22"/>
      <c r="L13" s="23" t="str">
        <f t="shared" ref="L13" si="16">C13&amp;"_"&amp;TEXT(1,"00")</f>
        <v>DLV_01_01</v>
      </c>
      <c r="M13" s="24"/>
      <c r="N13" s="24"/>
      <c r="O13" s="24"/>
      <c r="P13" s="23" t="s">
        <v>186</v>
      </c>
      <c r="Q13" s="24"/>
      <c r="R13" s="24"/>
      <c r="S13" s="24"/>
      <c r="T13" s="25"/>
      <c r="U13" s="14" t="str">
        <f>"JB_D01_03"&amp;RIGHT(L13,6)&amp;"_"&amp;TEXT(4,"00")</f>
        <v>JB_D01_03_01_01_04</v>
      </c>
      <c r="V13" s="15"/>
      <c r="W13" s="15"/>
      <c r="X13" s="15"/>
      <c r="Y13" s="15"/>
      <c r="Z13" s="15"/>
      <c r="AA13" s="15"/>
      <c r="AB13" s="16"/>
      <c r="AC13" s="14" t="s">
        <v>190</v>
      </c>
      <c r="AD13" s="15"/>
      <c r="AE13" s="15"/>
      <c r="AF13" s="15"/>
      <c r="AG13" s="15"/>
      <c r="AH13" s="15"/>
      <c r="AI13" s="15"/>
      <c r="AJ13" s="16"/>
      <c r="AK13" s="40" t="str">
        <f t="shared" ref="AK13:AK14" si="17">SUBSTITUTE(AC13,"作成ジョブ","")&amp;"を作成する。"</f>
        <v>DPC調査データ_Hファイル_二次利用DB（断面）を作成する。</v>
      </c>
      <c r="AL13" s="41"/>
      <c r="AM13" s="41"/>
      <c r="AN13" s="41"/>
      <c r="AO13" s="41"/>
      <c r="AP13" s="41"/>
      <c r="AQ13" s="41"/>
      <c r="AR13" s="41"/>
      <c r="AS13" s="41"/>
      <c r="AT13" s="41"/>
      <c r="AU13" s="41"/>
      <c r="AV13" s="41"/>
      <c r="AW13" s="41"/>
      <c r="AX13" s="41"/>
      <c r="AY13" s="41"/>
      <c r="AZ13" s="41"/>
      <c r="BA13" s="41"/>
      <c r="BB13" s="41"/>
      <c r="BC13" s="41"/>
      <c r="BD13" s="41"/>
      <c r="BE13" s="41"/>
      <c r="BF13" s="42"/>
      <c r="BG13" s="17"/>
      <c r="BH13" s="15"/>
      <c r="BI13" s="15"/>
      <c r="BJ13" s="16"/>
      <c r="BK13" s="27" t="s">
        <v>22</v>
      </c>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9"/>
      <c r="CM13" s="3" t="str">
        <f t="shared" ref="CM13" si="18">"["&amp;U13&amp;"]"&amp;CHAR(10)&amp;"jobName = "&amp;SUBSTITUTE(AC13,CHAR(10),"")&amp;CHAR(10)&amp;IF(CK13&lt;&gt;"",CK13&amp;CHAR(10), "")</f>
        <v xml:space="preserve">[JB_D01_03_01_01_04]
jobName = DPC調査データ_Hファイル_二次利用DB（断面）作成ジョブ
</v>
      </c>
    </row>
    <row r="14" spans="1:91" s="3" customFormat="1" ht="36.75" customHeight="1" x14ac:dyDescent="0.15">
      <c r="A14" s="18">
        <f t="shared" si="0"/>
        <v>10</v>
      </c>
      <c r="B14" s="19"/>
      <c r="C14" s="20" t="str">
        <f t="shared" si="11"/>
        <v>DLV_01</v>
      </c>
      <c r="D14" s="21"/>
      <c r="E14" s="21"/>
      <c r="F14" s="22"/>
      <c r="G14" s="20" t="str">
        <f t="shared" si="12"/>
        <v>二次利用DB（断面）作成</v>
      </c>
      <c r="H14" s="21"/>
      <c r="I14" s="21"/>
      <c r="J14" s="21"/>
      <c r="K14" s="22"/>
      <c r="L14" s="23" t="str">
        <f t="shared" si="13"/>
        <v>DLV_01_01</v>
      </c>
      <c r="M14" s="24"/>
      <c r="N14" s="24"/>
      <c r="O14" s="24"/>
      <c r="P14" s="23" t="s">
        <v>186</v>
      </c>
      <c r="Q14" s="24"/>
      <c r="R14" s="24"/>
      <c r="S14" s="24"/>
      <c r="T14" s="25"/>
      <c r="U14" s="14" t="str">
        <f>"JB_D01_03"&amp;RIGHT(L14,6)&amp;"_"&amp;TEXT(5,"00")</f>
        <v>JB_D01_03_01_01_05</v>
      </c>
      <c r="V14" s="15"/>
      <c r="W14" s="15"/>
      <c r="X14" s="15"/>
      <c r="Y14" s="15"/>
      <c r="Z14" s="15"/>
      <c r="AA14" s="15"/>
      <c r="AB14" s="16"/>
      <c r="AC14" s="17" t="s">
        <v>191</v>
      </c>
      <c r="AD14" s="15"/>
      <c r="AE14" s="15"/>
      <c r="AF14" s="15"/>
      <c r="AG14" s="15"/>
      <c r="AH14" s="15"/>
      <c r="AI14" s="15"/>
      <c r="AJ14" s="16"/>
      <c r="AK14" s="40" t="str">
        <f t="shared" si="17"/>
        <v>DPC調査データ_様式1_二次利用DB（断面）を作成する。</v>
      </c>
      <c r="AL14" s="41"/>
      <c r="AM14" s="41"/>
      <c r="AN14" s="41"/>
      <c r="AO14" s="41"/>
      <c r="AP14" s="41"/>
      <c r="AQ14" s="41"/>
      <c r="AR14" s="41"/>
      <c r="AS14" s="41"/>
      <c r="AT14" s="41"/>
      <c r="AU14" s="41"/>
      <c r="AV14" s="41"/>
      <c r="AW14" s="41"/>
      <c r="AX14" s="41"/>
      <c r="AY14" s="41"/>
      <c r="AZ14" s="41"/>
      <c r="BA14" s="41"/>
      <c r="BB14" s="41"/>
      <c r="BC14" s="41"/>
      <c r="BD14" s="41"/>
      <c r="BE14" s="41"/>
      <c r="BF14" s="42"/>
      <c r="BG14" s="17"/>
      <c r="BH14" s="15"/>
      <c r="BI14" s="15"/>
      <c r="BJ14" s="16"/>
      <c r="BK14" s="27" t="s">
        <v>22</v>
      </c>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9"/>
      <c r="CM14" s="3" t="str">
        <f t="shared" si="15"/>
        <v xml:space="preserve">[JB_D01_03_01_01_05]
jobName = DPC調査データ_様式1_二次利用DB（断面）作成ジョブ
</v>
      </c>
    </row>
    <row r="15" spans="1:91" s="3" customFormat="1" ht="36.75" customHeight="1" x14ac:dyDescent="0.15">
      <c r="A15" s="18">
        <f t="shared" si="0"/>
        <v>11</v>
      </c>
      <c r="B15" s="19"/>
      <c r="C15" s="20" t="str">
        <f t="shared" si="11"/>
        <v>DLV_01</v>
      </c>
      <c r="D15" s="21"/>
      <c r="E15" s="21"/>
      <c r="F15" s="22"/>
      <c r="G15" s="20" t="str">
        <f t="shared" si="12"/>
        <v>二次利用DB（断面）作成</v>
      </c>
      <c r="H15" s="21"/>
      <c r="I15" s="21"/>
      <c r="J15" s="21"/>
      <c r="K15" s="22"/>
      <c r="L15" s="23" t="str">
        <f t="shared" ref="L15" si="19">C15&amp;"_"&amp;TEXT(1,"00")</f>
        <v>DLV_01_01</v>
      </c>
      <c r="M15" s="24"/>
      <c r="N15" s="24"/>
      <c r="O15" s="24"/>
      <c r="P15" s="23" t="s">
        <v>186</v>
      </c>
      <c r="Q15" s="24"/>
      <c r="R15" s="24"/>
      <c r="S15" s="24"/>
      <c r="T15" s="25"/>
      <c r="U15" s="14" t="str">
        <f>"JB_D01_03"&amp;RIGHT(L15,6)&amp;"_"&amp;TEXT(7,"00")</f>
        <v>JB_D01_03_01_01_07</v>
      </c>
      <c r="V15" s="15"/>
      <c r="W15" s="15"/>
      <c r="X15" s="15"/>
      <c r="Y15" s="15"/>
      <c r="Z15" s="15"/>
      <c r="AA15" s="15"/>
      <c r="AB15" s="16"/>
      <c r="AC15" s="14" t="s">
        <v>164</v>
      </c>
      <c r="AD15" s="15"/>
      <c r="AE15" s="15"/>
      <c r="AF15" s="15"/>
      <c r="AG15" s="15"/>
      <c r="AH15" s="15"/>
      <c r="AI15" s="15"/>
      <c r="AJ15" s="16"/>
      <c r="AK15" s="40" t="str">
        <f t="shared" ref="AK15" si="20">SUBSTITUTE(AC15,"作成ジョブ","")&amp;"を作成する。"</f>
        <v>DPC調査データ_様式1_診断情報/併存症を作成する。</v>
      </c>
      <c r="AL15" s="41"/>
      <c r="AM15" s="41"/>
      <c r="AN15" s="41"/>
      <c r="AO15" s="41"/>
      <c r="AP15" s="41"/>
      <c r="AQ15" s="41"/>
      <c r="AR15" s="41"/>
      <c r="AS15" s="41"/>
      <c r="AT15" s="41"/>
      <c r="AU15" s="41"/>
      <c r="AV15" s="41"/>
      <c r="AW15" s="41"/>
      <c r="AX15" s="41"/>
      <c r="AY15" s="41"/>
      <c r="AZ15" s="41"/>
      <c r="BA15" s="41"/>
      <c r="BB15" s="41"/>
      <c r="BC15" s="41"/>
      <c r="BD15" s="41"/>
      <c r="BE15" s="41"/>
      <c r="BF15" s="42"/>
      <c r="BG15" s="17"/>
      <c r="BH15" s="15"/>
      <c r="BI15" s="15"/>
      <c r="BJ15" s="16"/>
      <c r="BK15" s="27" t="s">
        <v>22</v>
      </c>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9"/>
      <c r="CM15" s="3" t="str">
        <f t="shared" ref="CM15" si="21">"["&amp;U15&amp;"]"&amp;CHAR(10)&amp;"jobName = "&amp;SUBSTITUTE(AC15,CHAR(10),"")&amp;CHAR(10)&amp;IF(CK15&lt;&gt;"",CK15&amp;CHAR(10), "")</f>
        <v xml:space="preserve">[JB_D01_03_01_01_07]
jobName = DPC調査データ_様式1_診断情報/併存症作成ジョブ
</v>
      </c>
    </row>
    <row r="16" spans="1:91" s="3" customFormat="1" ht="36.75" customHeight="1" x14ac:dyDescent="0.15">
      <c r="A16" s="18">
        <f t="shared" si="0"/>
        <v>12</v>
      </c>
      <c r="B16" s="19"/>
      <c r="C16" s="20" t="str">
        <f t="shared" si="11"/>
        <v>DLV_01</v>
      </c>
      <c r="D16" s="21"/>
      <c r="E16" s="21"/>
      <c r="F16" s="22"/>
      <c r="G16" s="20" t="str">
        <f t="shared" si="12"/>
        <v>二次利用DB（断面）作成</v>
      </c>
      <c r="H16" s="21"/>
      <c r="I16" s="21"/>
      <c r="J16" s="21"/>
      <c r="K16" s="22"/>
      <c r="L16" s="23" t="str">
        <f t="shared" ref="L16" si="22">C16&amp;"_"&amp;TEXT(1,"00")</f>
        <v>DLV_01_01</v>
      </c>
      <c r="M16" s="24"/>
      <c r="N16" s="24"/>
      <c r="O16" s="24"/>
      <c r="P16" s="23" t="s">
        <v>186</v>
      </c>
      <c r="Q16" s="24"/>
      <c r="R16" s="24"/>
      <c r="S16" s="24"/>
      <c r="T16" s="25"/>
      <c r="U16" s="14" t="str">
        <f>"JB_D01_03"&amp;RIGHT(L16,6)&amp;"_"&amp;TEXT(8,"00")</f>
        <v>JB_D01_03_01_01_08</v>
      </c>
      <c r="V16" s="15"/>
      <c r="W16" s="15"/>
      <c r="X16" s="15"/>
      <c r="Y16" s="15"/>
      <c r="Z16" s="15"/>
      <c r="AA16" s="15"/>
      <c r="AB16" s="16"/>
      <c r="AC16" s="14" t="s">
        <v>192</v>
      </c>
      <c r="AD16" s="15"/>
      <c r="AE16" s="15"/>
      <c r="AF16" s="15"/>
      <c r="AG16" s="15"/>
      <c r="AH16" s="15"/>
      <c r="AI16" s="15"/>
      <c r="AJ16" s="16"/>
      <c r="AK16" s="40" t="str">
        <f t="shared" ref="AK16" si="23">SUBSTITUTE(AC16,"作成ジョブ","")&amp;"を作成する。"</f>
        <v>DPC調査データ_様式1_診断情報/続発症_二次利用DB（断面）を作成する。</v>
      </c>
      <c r="AL16" s="41"/>
      <c r="AM16" s="41"/>
      <c r="AN16" s="41"/>
      <c r="AO16" s="41"/>
      <c r="AP16" s="41"/>
      <c r="AQ16" s="41"/>
      <c r="AR16" s="41"/>
      <c r="AS16" s="41"/>
      <c r="AT16" s="41"/>
      <c r="AU16" s="41"/>
      <c r="AV16" s="41"/>
      <c r="AW16" s="41"/>
      <c r="AX16" s="41"/>
      <c r="AY16" s="41"/>
      <c r="AZ16" s="41"/>
      <c r="BA16" s="41"/>
      <c r="BB16" s="41"/>
      <c r="BC16" s="41"/>
      <c r="BD16" s="41"/>
      <c r="BE16" s="41"/>
      <c r="BF16" s="42"/>
      <c r="BG16" s="17"/>
      <c r="BH16" s="15"/>
      <c r="BI16" s="15"/>
      <c r="BJ16" s="16"/>
      <c r="BK16" s="27" t="s">
        <v>22</v>
      </c>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9"/>
      <c r="CM16" s="3" t="str">
        <f t="shared" ref="CM16" si="24">"["&amp;U16&amp;"]"&amp;CHAR(10)&amp;"jobName = "&amp;SUBSTITUTE(AC16,CHAR(10),"")&amp;CHAR(10)&amp;IF(CK16&lt;&gt;"",CK16&amp;CHAR(10), "")</f>
        <v xml:space="preserve">[JB_D01_03_01_01_08]
jobName = DPC調査データ_様式1_診断情報/続発症_二次利用DB（断面）作成ジョブ
</v>
      </c>
    </row>
    <row r="17" spans="1:91" s="3" customFormat="1" ht="36.75" customHeight="1" x14ac:dyDescent="0.15">
      <c r="A17" s="18">
        <f t="shared" si="0"/>
        <v>13</v>
      </c>
      <c r="B17" s="19"/>
      <c r="C17" s="20" t="str">
        <f t="shared" si="11"/>
        <v>DLV_01</v>
      </c>
      <c r="D17" s="21"/>
      <c r="E17" s="21"/>
      <c r="F17" s="22"/>
      <c r="G17" s="20" t="str">
        <f t="shared" si="12"/>
        <v>二次利用DB（断面）作成</v>
      </c>
      <c r="H17" s="21"/>
      <c r="I17" s="21"/>
      <c r="J17" s="21"/>
      <c r="K17" s="22"/>
      <c r="L17" s="23" t="str">
        <f>C17&amp;"_"&amp;TEXT(2,"00")</f>
        <v>DLV_01_02</v>
      </c>
      <c r="M17" s="24"/>
      <c r="N17" s="24"/>
      <c r="O17" s="24"/>
      <c r="P17" s="23" t="s">
        <v>193</v>
      </c>
      <c r="Q17" s="24"/>
      <c r="R17" s="24"/>
      <c r="S17" s="24"/>
      <c r="T17" s="25"/>
      <c r="U17" s="14" t="str">
        <f>"JB_D01_03"&amp;RIGHT(L17,6)&amp;"_"&amp;TEXT(1,"00")</f>
        <v>JB_D01_03_01_02_01</v>
      </c>
      <c r="V17" s="15"/>
      <c r="W17" s="15"/>
      <c r="X17" s="15"/>
      <c r="Y17" s="15"/>
      <c r="Z17" s="15"/>
      <c r="AA17" s="15"/>
      <c r="AB17" s="16"/>
      <c r="AC17" s="14" t="s">
        <v>194</v>
      </c>
      <c r="AD17" s="15"/>
      <c r="AE17" s="15"/>
      <c r="AF17" s="15"/>
      <c r="AG17" s="15"/>
      <c r="AH17" s="15"/>
      <c r="AI17" s="15"/>
      <c r="AJ17" s="16"/>
      <c r="AK17" s="40" t="str">
        <f t="shared" ref="AK17" si="25">SUBSTITUTE(AC17,"作成ジョブ","")&amp;"を作成する。"</f>
        <v>医科レセプト_医療機関情報レコード_二次利用DB（断面）を作成する。</v>
      </c>
      <c r="AL17" s="41"/>
      <c r="AM17" s="41"/>
      <c r="AN17" s="41"/>
      <c r="AO17" s="41"/>
      <c r="AP17" s="41"/>
      <c r="AQ17" s="41"/>
      <c r="AR17" s="41"/>
      <c r="AS17" s="41"/>
      <c r="AT17" s="41"/>
      <c r="AU17" s="41"/>
      <c r="AV17" s="41"/>
      <c r="AW17" s="41"/>
      <c r="AX17" s="41"/>
      <c r="AY17" s="41"/>
      <c r="AZ17" s="41"/>
      <c r="BA17" s="41"/>
      <c r="BB17" s="41"/>
      <c r="BC17" s="41"/>
      <c r="BD17" s="41"/>
      <c r="BE17" s="41"/>
      <c r="BF17" s="42"/>
      <c r="BG17" s="17"/>
      <c r="BH17" s="15"/>
      <c r="BI17" s="15"/>
      <c r="BJ17" s="16"/>
      <c r="BK17" s="27" t="s">
        <v>22</v>
      </c>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9"/>
      <c r="CM17" s="3" t="str">
        <f t="shared" si="15"/>
        <v xml:space="preserve">[JB_D01_03_01_02_01]
jobName = 医科レセプト_医療機関情報レコード_二次利用DB（断面）作成ジョブ
</v>
      </c>
    </row>
    <row r="18" spans="1:91" s="3" customFormat="1" ht="36.75" customHeight="1" x14ac:dyDescent="0.15">
      <c r="A18" s="18">
        <f t="shared" si="0"/>
        <v>14</v>
      </c>
      <c r="B18" s="19"/>
      <c r="C18" s="20" t="str">
        <f t="shared" si="11"/>
        <v>DLV_01</v>
      </c>
      <c r="D18" s="21"/>
      <c r="E18" s="21"/>
      <c r="F18" s="22"/>
      <c r="G18" s="20" t="str">
        <f t="shared" si="12"/>
        <v>二次利用DB（断面）作成</v>
      </c>
      <c r="H18" s="21"/>
      <c r="I18" s="21"/>
      <c r="J18" s="21"/>
      <c r="K18" s="22"/>
      <c r="L18" s="23" t="str">
        <f>C18&amp;"_"&amp;TEXT(2,"00")</f>
        <v>DLV_01_02</v>
      </c>
      <c r="M18" s="24"/>
      <c r="N18" s="24"/>
      <c r="O18" s="24"/>
      <c r="P18" s="23" t="s">
        <v>193</v>
      </c>
      <c r="Q18" s="24"/>
      <c r="R18" s="24"/>
      <c r="S18" s="24"/>
      <c r="T18" s="25"/>
      <c r="U18" s="14" t="str">
        <f>"JB_D01_03"&amp;RIGHT(L18,6)&amp;"_"&amp;TEXT(2,"00")</f>
        <v>JB_D01_03_01_02_02</v>
      </c>
      <c r="V18" s="15"/>
      <c r="W18" s="15"/>
      <c r="X18" s="15"/>
      <c r="Y18" s="15"/>
      <c r="Z18" s="15"/>
      <c r="AA18" s="15"/>
      <c r="AB18" s="16"/>
      <c r="AC18" s="17" t="s">
        <v>195</v>
      </c>
      <c r="AD18" s="15"/>
      <c r="AE18" s="15"/>
      <c r="AF18" s="15"/>
      <c r="AG18" s="15"/>
      <c r="AH18" s="15"/>
      <c r="AI18" s="15"/>
      <c r="AJ18" s="16"/>
      <c r="AK18" s="40" t="str">
        <f t="shared" si="14"/>
        <v>医科レセプト_レセプト共通レコード_二次利用DB（断面）を作成する。</v>
      </c>
      <c r="AL18" s="41"/>
      <c r="AM18" s="41"/>
      <c r="AN18" s="41"/>
      <c r="AO18" s="41"/>
      <c r="AP18" s="41"/>
      <c r="AQ18" s="41"/>
      <c r="AR18" s="41"/>
      <c r="AS18" s="41"/>
      <c r="AT18" s="41"/>
      <c r="AU18" s="41"/>
      <c r="AV18" s="41"/>
      <c r="AW18" s="41"/>
      <c r="AX18" s="41"/>
      <c r="AY18" s="41"/>
      <c r="AZ18" s="41"/>
      <c r="BA18" s="41"/>
      <c r="BB18" s="41"/>
      <c r="BC18" s="41"/>
      <c r="BD18" s="41"/>
      <c r="BE18" s="41"/>
      <c r="BF18" s="42"/>
      <c r="BG18" s="17"/>
      <c r="BH18" s="15"/>
      <c r="BI18" s="15"/>
      <c r="BJ18" s="16"/>
      <c r="BK18" s="27" t="s">
        <v>22</v>
      </c>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9"/>
      <c r="CM18" s="3" t="str">
        <f t="shared" ref="CM18:CM22" si="26">"["&amp;U18&amp;"]"&amp;CHAR(10)&amp;"jobName = "&amp;SUBSTITUTE(AC18,CHAR(10),"")&amp;CHAR(10)&amp;IF(CK18&lt;&gt;"",CK18&amp;CHAR(10), "")</f>
        <v xml:space="preserve">[JB_D01_03_01_02_02]
jobName = 医科レセプト_レセプト共通レコード_二次利用DB（断面）作成ジョブ
</v>
      </c>
    </row>
    <row r="19" spans="1:91" s="3" customFormat="1" ht="36.75" customHeight="1" x14ac:dyDescent="0.15">
      <c r="A19" s="18">
        <f t="shared" si="0"/>
        <v>15</v>
      </c>
      <c r="B19" s="19"/>
      <c r="C19" s="20" t="str">
        <f t="shared" si="11"/>
        <v>DLV_01</v>
      </c>
      <c r="D19" s="21"/>
      <c r="E19" s="21"/>
      <c r="F19" s="22"/>
      <c r="G19" s="20" t="str">
        <f t="shared" si="12"/>
        <v>二次利用DB（断面）作成</v>
      </c>
      <c r="H19" s="21"/>
      <c r="I19" s="21"/>
      <c r="J19" s="21"/>
      <c r="K19" s="22"/>
      <c r="L19" s="23" t="str">
        <f t="shared" ref="L19:L22" si="27">C19&amp;"_"&amp;TEXT(2,"00")</f>
        <v>DLV_01_02</v>
      </c>
      <c r="M19" s="24"/>
      <c r="N19" s="24"/>
      <c r="O19" s="24"/>
      <c r="P19" s="23" t="s">
        <v>193</v>
      </c>
      <c r="Q19" s="24"/>
      <c r="R19" s="24"/>
      <c r="S19" s="24"/>
      <c r="T19" s="25"/>
      <c r="U19" s="14" t="str">
        <f>"JB_D01_03"&amp;RIGHT(L19,6)&amp;"_"&amp;TEXT(6,"00")</f>
        <v>JB_D01_03_01_02_06</v>
      </c>
      <c r="V19" s="15"/>
      <c r="W19" s="15"/>
      <c r="X19" s="15"/>
      <c r="Y19" s="15"/>
      <c r="Z19" s="15"/>
      <c r="AA19" s="15"/>
      <c r="AB19" s="16"/>
      <c r="AC19" s="17" t="s">
        <v>196</v>
      </c>
      <c r="AD19" s="15"/>
      <c r="AE19" s="15"/>
      <c r="AF19" s="15"/>
      <c r="AG19" s="15"/>
      <c r="AH19" s="15"/>
      <c r="AI19" s="15"/>
      <c r="AJ19" s="16"/>
      <c r="AK19" s="40" t="str">
        <f t="shared" si="14"/>
        <v>医科レセプト_傷病名レコード_二次利用DB（断面）を作成する。</v>
      </c>
      <c r="AL19" s="41"/>
      <c r="AM19" s="41"/>
      <c r="AN19" s="41"/>
      <c r="AO19" s="41"/>
      <c r="AP19" s="41"/>
      <c r="AQ19" s="41"/>
      <c r="AR19" s="41"/>
      <c r="AS19" s="41"/>
      <c r="AT19" s="41"/>
      <c r="AU19" s="41"/>
      <c r="AV19" s="41"/>
      <c r="AW19" s="41"/>
      <c r="AX19" s="41"/>
      <c r="AY19" s="41"/>
      <c r="AZ19" s="41"/>
      <c r="BA19" s="41"/>
      <c r="BB19" s="41"/>
      <c r="BC19" s="41"/>
      <c r="BD19" s="41"/>
      <c r="BE19" s="41"/>
      <c r="BF19" s="42"/>
      <c r="BG19" s="17"/>
      <c r="BH19" s="15"/>
      <c r="BI19" s="15"/>
      <c r="BJ19" s="16"/>
      <c r="BK19" s="27" t="s">
        <v>22</v>
      </c>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9"/>
      <c r="CM19" s="3" t="str">
        <f t="shared" si="26"/>
        <v xml:space="preserve">[JB_D01_03_01_02_06]
jobName = 医科レセプト_傷病名レコード_二次利用DB（断面）作成ジョブ
</v>
      </c>
    </row>
    <row r="20" spans="1:91" s="3" customFormat="1" ht="36.75" customHeight="1" x14ac:dyDescent="0.15">
      <c r="A20" s="18">
        <f t="shared" si="0"/>
        <v>16</v>
      </c>
      <c r="B20" s="19"/>
      <c r="C20" s="20" t="str">
        <f t="shared" si="11"/>
        <v>DLV_01</v>
      </c>
      <c r="D20" s="21"/>
      <c r="E20" s="21"/>
      <c r="F20" s="22"/>
      <c r="G20" s="20" t="str">
        <f t="shared" si="12"/>
        <v>二次利用DB（断面）作成</v>
      </c>
      <c r="H20" s="21"/>
      <c r="I20" s="21"/>
      <c r="J20" s="21"/>
      <c r="K20" s="22"/>
      <c r="L20" s="23" t="str">
        <f t="shared" si="27"/>
        <v>DLV_01_02</v>
      </c>
      <c r="M20" s="24"/>
      <c r="N20" s="24"/>
      <c r="O20" s="24"/>
      <c r="P20" s="23" t="s">
        <v>193</v>
      </c>
      <c r="Q20" s="24"/>
      <c r="R20" s="24"/>
      <c r="S20" s="24"/>
      <c r="T20" s="25"/>
      <c r="U20" s="14" t="str">
        <f>"JB_D01_03"&amp;RIGHT(L20,6)&amp;"_"&amp;TEXT(7,"00")</f>
        <v>JB_D01_03_01_02_07</v>
      </c>
      <c r="V20" s="15"/>
      <c r="W20" s="15"/>
      <c r="X20" s="15"/>
      <c r="Y20" s="15"/>
      <c r="Z20" s="15"/>
      <c r="AA20" s="15"/>
      <c r="AB20" s="16"/>
      <c r="AC20" s="17" t="s">
        <v>197</v>
      </c>
      <c r="AD20" s="15"/>
      <c r="AE20" s="15"/>
      <c r="AF20" s="15"/>
      <c r="AG20" s="15"/>
      <c r="AH20" s="15"/>
      <c r="AI20" s="15"/>
      <c r="AJ20" s="16"/>
      <c r="AK20" s="40" t="str">
        <f t="shared" si="14"/>
        <v>医科レセプト_診療行為レコード_二次利用DB（断面）を作成する。</v>
      </c>
      <c r="AL20" s="41"/>
      <c r="AM20" s="41"/>
      <c r="AN20" s="41"/>
      <c r="AO20" s="41"/>
      <c r="AP20" s="41"/>
      <c r="AQ20" s="41"/>
      <c r="AR20" s="41"/>
      <c r="AS20" s="41"/>
      <c r="AT20" s="41"/>
      <c r="AU20" s="41"/>
      <c r="AV20" s="41"/>
      <c r="AW20" s="41"/>
      <c r="AX20" s="41"/>
      <c r="AY20" s="41"/>
      <c r="AZ20" s="41"/>
      <c r="BA20" s="41"/>
      <c r="BB20" s="41"/>
      <c r="BC20" s="41"/>
      <c r="BD20" s="41"/>
      <c r="BE20" s="41"/>
      <c r="BF20" s="42"/>
      <c r="BG20" s="17"/>
      <c r="BH20" s="15"/>
      <c r="BI20" s="15"/>
      <c r="BJ20" s="16"/>
      <c r="BK20" s="27" t="s">
        <v>22</v>
      </c>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9"/>
      <c r="CM20" s="3" t="str">
        <f t="shared" si="26"/>
        <v xml:space="preserve">[JB_D01_03_01_02_07]
jobName = 医科レセプト_診療行為レコード_二次利用DB（断面）作成ジョブ
</v>
      </c>
    </row>
    <row r="21" spans="1:91" s="3" customFormat="1" ht="36.75" customHeight="1" x14ac:dyDescent="0.15">
      <c r="A21" s="18">
        <f t="shared" si="0"/>
        <v>17</v>
      </c>
      <c r="B21" s="19"/>
      <c r="C21" s="20" t="str">
        <f t="shared" si="11"/>
        <v>DLV_01</v>
      </c>
      <c r="D21" s="21"/>
      <c r="E21" s="21"/>
      <c r="F21" s="22"/>
      <c r="G21" s="20" t="str">
        <f t="shared" si="12"/>
        <v>二次利用DB（断面）作成</v>
      </c>
      <c r="H21" s="21"/>
      <c r="I21" s="21"/>
      <c r="J21" s="21"/>
      <c r="K21" s="22"/>
      <c r="L21" s="23" t="str">
        <f t="shared" ref="L21" si="28">C21&amp;"_"&amp;TEXT(2,"00")</f>
        <v>DLV_01_02</v>
      </c>
      <c r="M21" s="24"/>
      <c r="N21" s="24"/>
      <c r="O21" s="24"/>
      <c r="P21" s="23" t="s">
        <v>193</v>
      </c>
      <c r="Q21" s="24"/>
      <c r="R21" s="24"/>
      <c r="S21" s="24"/>
      <c r="T21" s="25"/>
      <c r="U21" s="14" t="str">
        <f>"JB_D01_03"&amp;RIGHT(L21,6)&amp;"_"&amp;TEXT(8,"00")</f>
        <v>JB_D01_03_01_02_08</v>
      </c>
      <c r="V21" s="15"/>
      <c r="W21" s="15"/>
      <c r="X21" s="15"/>
      <c r="Y21" s="15"/>
      <c r="Z21" s="15"/>
      <c r="AA21" s="15"/>
      <c r="AB21" s="16"/>
      <c r="AC21" s="14" t="s">
        <v>198</v>
      </c>
      <c r="AD21" s="15"/>
      <c r="AE21" s="15"/>
      <c r="AF21" s="15"/>
      <c r="AG21" s="15"/>
      <c r="AH21" s="15"/>
      <c r="AI21" s="15"/>
      <c r="AJ21" s="16"/>
      <c r="AK21" s="40" t="str">
        <f t="shared" ref="AK21" si="29">SUBSTITUTE(AC21,"作成ジョブ","")&amp;"を作成する。"</f>
        <v>医科レセプト_診療行為レコード_算定日情報_二次利用DB（断面）を作成する。</v>
      </c>
      <c r="AL21" s="41"/>
      <c r="AM21" s="41"/>
      <c r="AN21" s="41"/>
      <c r="AO21" s="41"/>
      <c r="AP21" s="41"/>
      <c r="AQ21" s="41"/>
      <c r="AR21" s="41"/>
      <c r="AS21" s="41"/>
      <c r="AT21" s="41"/>
      <c r="AU21" s="41"/>
      <c r="AV21" s="41"/>
      <c r="AW21" s="41"/>
      <c r="AX21" s="41"/>
      <c r="AY21" s="41"/>
      <c r="AZ21" s="41"/>
      <c r="BA21" s="41"/>
      <c r="BB21" s="41"/>
      <c r="BC21" s="41"/>
      <c r="BD21" s="41"/>
      <c r="BE21" s="41"/>
      <c r="BF21" s="42"/>
      <c r="BG21" s="17"/>
      <c r="BH21" s="15"/>
      <c r="BI21" s="15"/>
      <c r="BJ21" s="16"/>
      <c r="BK21" s="27" t="s">
        <v>22</v>
      </c>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9"/>
      <c r="CM21" s="3" t="str">
        <f t="shared" ref="CM21" si="30">"["&amp;U21&amp;"]"&amp;CHAR(10)&amp;"jobName = "&amp;SUBSTITUTE(AC21,CHAR(10),"")&amp;CHAR(10)&amp;IF(CK21&lt;&gt;"",CK21&amp;CHAR(10), "")</f>
        <v xml:space="preserve">[JB_D01_03_01_02_08]
jobName = 医科レセプト_診療行為レコード_算定日情報_二次利用DB（断面）作成ジョブ
</v>
      </c>
    </row>
    <row r="22" spans="1:91" s="3" customFormat="1" ht="36.75" customHeight="1" x14ac:dyDescent="0.15">
      <c r="A22" s="18">
        <f t="shared" si="0"/>
        <v>18</v>
      </c>
      <c r="B22" s="19"/>
      <c r="C22" s="20" t="str">
        <f t="shared" si="11"/>
        <v>DLV_01</v>
      </c>
      <c r="D22" s="21"/>
      <c r="E22" s="21"/>
      <c r="F22" s="22"/>
      <c r="G22" s="20" t="str">
        <f t="shared" si="12"/>
        <v>二次利用DB（断面）作成</v>
      </c>
      <c r="H22" s="21"/>
      <c r="I22" s="21"/>
      <c r="J22" s="21"/>
      <c r="K22" s="22"/>
      <c r="L22" s="23" t="str">
        <f t="shared" si="27"/>
        <v>DLV_01_02</v>
      </c>
      <c r="M22" s="24"/>
      <c r="N22" s="24"/>
      <c r="O22" s="24"/>
      <c r="P22" s="23" t="s">
        <v>193</v>
      </c>
      <c r="Q22" s="24"/>
      <c r="R22" s="24"/>
      <c r="S22" s="24"/>
      <c r="T22" s="25"/>
      <c r="U22" s="14" t="str">
        <f>"JB_D01_03"&amp;RIGHT(L22,6)&amp;"_"&amp;TEXT(9,"00")</f>
        <v>JB_D01_03_01_02_09</v>
      </c>
      <c r="V22" s="15"/>
      <c r="W22" s="15"/>
      <c r="X22" s="15"/>
      <c r="Y22" s="15"/>
      <c r="Z22" s="15"/>
      <c r="AA22" s="15"/>
      <c r="AB22" s="16"/>
      <c r="AC22" s="17" t="s">
        <v>199</v>
      </c>
      <c r="AD22" s="15"/>
      <c r="AE22" s="15"/>
      <c r="AF22" s="15"/>
      <c r="AG22" s="15"/>
      <c r="AH22" s="15"/>
      <c r="AI22" s="15"/>
      <c r="AJ22" s="16"/>
      <c r="AK22" s="40" t="str">
        <f t="shared" si="14"/>
        <v>医科レセプト_医薬品レコード_二次利用DB（断面）を作成する。</v>
      </c>
      <c r="AL22" s="41"/>
      <c r="AM22" s="41"/>
      <c r="AN22" s="41"/>
      <c r="AO22" s="41"/>
      <c r="AP22" s="41"/>
      <c r="AQ22" s="41"/>
      <c r="AR22" s="41"/>
      <c r="AS22" s="41"/>
      <c r="AT22" s="41"/>
      <c r="AU22" s="41"/>
      <c r="AV22" s="41"/>
      <c r="AW22" s="41"/>
      <c r="AX22" s="41"/>
      <c r="AY22" s="41"/>
      <c r="AZ22" s="41"/>
      <c r="BA22" s="41"/>
      <c r="BB22" s="41"/>
      <c r="BC22" s="41"/>
      <c r="BD22" s="41"/>
      <c r="BE22" s="41"/>
      <c r="BF22" s="42"/>
      <c r="BG22" s="17"/>
      <c r="BH22" s="15"/>
      <c r="BI22" s="15"/>
      <c r="BJ22" s="16"/>
      <c r="BK22" s="27" t="s">
        <v>22</v>
      </c>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9"/>
      <c r="CM22" s="3" t="str">
        <f t="shared" si="26"/>
        <v xml:space="preserve">[JB_D01_03_01_02_09]
jobName = 医科レセプト_医薬品レコード_二次利用DB（断面）作成ジョブ
</v>
      </c>
    </row>
    <row r="23" spans="1:91" s="3" customFormat="1" ht="36.75" customHeight="1" x14ac:dyDescent="0.15">
      <c r="A23" s="18">
        <f t="shared" si="0"/>
        <v>19</v>
      </c>
      <c r="B23" s="19"/>
      <c r="C23" s="20" t="str">
        <f t="shared" si="11"/>
        <v>DLV_01</v>
      </c>
      <c r="D23" s="21"/>
      <c r="E23" s="21"/>
      <c r="F23" s="22"/>
      <c r="G23" s="20" t="str">
        <f t="shared" si="12"/>
        <v>二次利用DB（断面）作成</v>
      </c>
      <c r="H23" s="21"/>
      <c r="I23" s="21"/>
      <c r="J23" s="21"/>
      <c r="K23" s="22"/>
      <c r="L23" s="23" t="str">
        <f t="shared" ref="L23" si="31">C23&amp;"_"&amp;TEXT(2,"00")</f>
        <v>DLV_01_02</v>
      </c>
      <c r="M23" s="24"/>
      <c r="N23" s="24"/>
      <c r="O23" s="24"/>
      <c r="P23" s="23" t="s">
        <v>193</v>
      </c>
      <c r="Q23" s="24"/>
      <c r="R23" s="24"/>
      <c r="S23" s="24"/>
      <c r="T23" s="25"/>
      <c r="U23" s="14" t="str">
        <f>"JB_D01_03"&amp;RIGHT(L23,6)&amp;"_"&amp;TEXT(10,"00")</f>
        <v>JB_D01_03_01_02_10</v>
      </c>
      <c r="V23" s="15"/>
      <c r="W23" s="15"/>
      <c r="X23" s="15"/>
      <c r="Y23" s="15"/>
      <c r="Z23" s="15"/>
      <c r="AA23" s="15"/>
      <c r="AB23" s="16"/>
      <c r="AC23" s="14" t="s">
        <v>200</v>
      </c>
      <c r="AD23" s="15"/>
      <c r="AE23" s="15"/>
      <c r="AF23" s="15"/>
      <c r="AG23" s="15"/>
      <c r="AH23" s="15"/>
      <c r="AI23" s="15"/>
      <c r="AJ23" s="16"/>
      <c r="AK23" s="40" t="str">
        <f t="shared" ref="AK23" si="32">SUBSTITUTE(AC23,"作成ジョブ","")&amp;"を作成する。"</f>
        <v>医科レセプト_医薬品レコード_算定日情報_二次利用DB（断面）を作成する。</v>
      </c>
      <c r="AL23" s="41"/>
      <c r="AM23" s="41"/>
      <c r="AN23" s="41"/>
      <c r="AO23" s="41"/>
      <c r="AP23" s="41"/>
      <c r="AQ23" s="41"/>
      <c r="AR23" s="41"/>
      <c r="AS23" s="41"/>
      <c r="AT23" s="41"/>
      <c r="AU23" s="41"/>
      <c r="AV23" s="41"/>
      <c r="AW23" s="41"/>
      <c r="AX23" s="41"/>
      <c r="AY23" s="41"/>
      <c r="AZ23" s="41"/>
      <c r="BA23" s="41"/>
      <c r="BB23" s="41"/>
      <c r="BC23" s="41"/>
      <c r="BD23" s="41"/>
      <c r="BE23" s="41"/>
      <c r="BF23" s="42"/>
      <c r="BG23" s="17"/>
      <c r="BH23" s="15"/>
      <c r="BI23" s="15"/>
      <c r="BJ23" s="16"/>
      <c r="BK23" s="27" t="s">
        <v>22</v>
      </c>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9"/>
      <c r="CM23" s="3" t="str">
        <f t="shared" ref="CM23" si="33">"["&amp;U23&amp;"]"&amp;CHAR(10)&amp;"jobName = "&amp;SUBSTITUTE(AC23,CHAR(10),"")&amp;CHAR(10)&amp;IF(CK23&lt;&gt;"",CK23&amp;CHAR(10), "")</f>
        <v xml:space="preserve">[JB_D01_03_01_02_10]
jobName = 医科レセプト_医薬品レコード_算定日情報_二次利用DB（断面）作成ジョブ
</v>
      </c>
    </row>
    <row r="24" spans="1:91" s="3" customFormat="1" ht="36.75" customHeight="1" x14ac:dyDescent="0.15">
      <c r="A24" s="18">
        <f t="shared" si="0"/>
        <v>20</v>
      </c>
      <c r="B24" s="19"/>
      <c r="C24" s="20" t="str">
        <f t="shared" si="11"/>
        <v>DLV_01</v>
      </c>
      <c r="D24" s="21"/>
      <c r="E24" s="21"/>
      <c r="F24" s="22"/>
      <c r="G24" s="20" t="str">
        <f t="shared" si="12"/>
        <v>二次利用DB（断面）作成</v>
      </c>
      <c r="H24" s="21"/>
      <c r="I24" s="21"/>
      <c r="J24" s="21"/>
      <c r="K24" s="22"/>
      <c r="L24" s="23" t="str">
        <f>C24&amp;"_"&amp;TEXT(2,"00")</f>
        <v>DLV_01_02</v>
      </c>
      <c r="M24" s="24"/>
      <c r="N24" s="24"/>
      <c r="O24" s="24"/>
      <c r="P24" s="23" t="s">
        <v>193</v>
      </c>
      <c r="Q24" s="24"/>
      <c r="R24" s="24"/>
      <c r="S24" s="24"/>
      <c r="T24" s="25"/>
      <c r="U24" s="14" t="str">
        <f>"JB_D01_03"&amp;RIGHT(L24,6)&amp;"_"&amp;TEXT(16,"00")</f>
        <v>JB_D01_03_01_02_16</v>
      </c>
      <c r="V24" s="15"/>
      <c r="W24" s="15"/>
      <c r="X24" s="15"/>
      <c r="Y24" s="15"/>
      <c r="Z24" s="15"/>
      <c r="AA24" s="15"/>
      <c r="AB24" s="16"/>
      <c r="AC24" s="17" t="s">
        <v>201</v>
      </c>
      <c r="AD24" s="15"/>
      <c r="AE24" s="15"/>
      <c r="AF24" s="15"/>
      <c r="AG24" s="15"/>
      <c r="AH24" s="15"/>
      <c r="AI24" s="15"/>
      <c r="AJ24" s="16"/>
      <c r="AK24" s="40" t="str">
        <f t="shared" ref="AK24:AK34" si="34">SUBSTITUTE(AC24,"作成ジョブ","")&amp;"を作成する。"</f>
        <v>医科レセプト_臓器提供者レセプト情報レコード_二次利用DB（断面）を作成する。</v>
      </c>
      <c r="AL24" s="41"/>
      <c r="AM24" s="41"/>
      <c r="AN24" s="41"/>
      <c r="AO24" s="41"/>
      <c r="AP24" s="41"/>
      <c r="AQ24" s="41"/>
      <c r="AR24" s="41"/>
      <c r="AS24" s="41"/>
      <c r="AT24" s="41"/>
      <c r="AU24" s="41"/>
      <c r="AV24" s="41"/>
      <c r="AW24" s="41"/>
      <c r="AX24" s="41"/>
      <c r="AY24" s="41"/>
      <c r="AZ24" s="41"/>
      <c r="BA24" s="41"/>
      <c r="BB24" s="41"/>
      <c r="BC24" s="41"/>
      <c r="BD24" s="41"/>
      <c r="BE24" s="41"/>
      <c r="BF24" s="42"/>
      <c r="BG24" s="17"/>
      <c r="BH24" s="15"/>
      <c r="BI24" s="15"/>
      <c r="BJ24" s="16"/>
      <c r="BK24" s="27" t="s">
        <v>22</v>
      </c>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9"/>
      <c r="CM24" s="3" t="str">
        <f t="shared" ref="CM24:CM34" si="35">"["&amp;U24&amp;"]"&amp;CHAR(10)&amp;"jobName = "&amp;SUBSTITUTE(AC24,CHAR(10),"")&amp;CHAR(10)&amp;IF(CK24&lt;&gt;"",CK24&amp;CHAR(10), "")</f>
        <v xml:space="preserve">[JB_D01_03_01_02_16]
jobName = 医科レセプト_臓器提供者レセプト情報レコード_二次利用DB（断面）作成ジョブ
</v>
      </c>
    </row>
    <row r="25" spans="1:91" s="3" customFormat="1" ht="36.75" customHeight="1" x14ac:dyDescent="0.15">
      <c r="A25" s="18">
        <f t="shared" si="0"/>
        <v>21</v>
      </c>
      <c r="B25" s="19"/>
      <c r="C25" s="20" t="str">
        <f t="shared" si="11"/>
        <v>DLV_01</v>
      </c>
      <c r="D25" s="21"/>
      <c r="E25" s="21"/>
      <c r="F25" s="22"/>
      <c r="G25" s="20" t="str">
        <f t="shared" si="12"/>
        <v>二次利用DB（断面）作成</v>
      </c>
      <c r="H25" s="21"/>
      <c r="I25" s="21"/>
      <c r="J25" s="21"/>
      <c r="K25" s="22"/>
      <c r="L25" s="23" t="str">
        <f>C25&amp;"_"&amp;TEXT(3,"00")</f>
        <v>DLV_01_03</v>
      </c>
      <c r="M25" s="24"/>
      <c r="N25" s="24"/>
      <c r="O25" s="24"/>
      <c r="P25" s="23" t="s">
        <v>202</v>
      </c>
      <c r="Q25" s="24"/>
      <c r="R25" s="24"/>
      <c r="S25" s="24"/>
      <c r="T25" s="25"/>
      <c r="U25" s="14" t="str">
        <f>"JB_D01_03"&amp;RIGHT(L25,6)&amp;"_"&amp;TEXT(1,"00")</f>
        <v>JB_D01_03_01_03_01</v>
      </c>
      <c r="V25" s="15"/>
      <c r="W25" s="15"/>
      <c r="X25" s="15"/>
      <c r="Y25" s="15"/>
      <c r="Z25" s="15"/>
      <c r="AA25" s="15"/>
      <c r="AB25" s="16"/>
      <c r="AC25" s="14" t="s">
        <v>203</v>
      </c>
      <c r="AD25" s="15"/>
      <c r="AE25" s="15"/>
      <c r="AF25" s="15"/>
      <c r="AG25" s="15"/>
      <c r="AH25" s="15"/>
      <c r="AI25" s="15"/>
      <c r="AJ25" s="16"/>
      <c r="AK25" s="40" t="str">
        <f t="shared" si="34"/>
        <v>DPCレセプト_医療機関情報レコード_二次利用DB（断面）を作成する。</v>
      </c>
      <c r="AL25" s="41"/>
      <c r="AM25" s="41"/>
      <c r="AN25" s="41"/>
      <c r="AO25" s="41"/>
      <c r="AP25" s="41"/>
      <c r="AQ25" s="41"/>
      <c r="AR25" s="41"/>
      <c r="AS25" s="41"/>
      <c r="AT25" s="41"/>
      <c r="AU25" s="41"/>
      <c r="AV25" s="41"/>
      <c r="AW25" s="41"/>
      <c r="AX25" s="41"/>
      <c r="AY25" s="41"/>
      <c r="AZ25" s="41"/>
      <c r="BA25" s="41"/>
      <c r="BB25" s="41"/>
      <c r="BC25" s="41"/>
      <c r="BD25" s="41"/>
      <c r="BE25" s="41"/>
      <c r="BF25" s="42"/>
      <c r="BG25" s="17"/>
      <c r="BH25" s="15"/>
      <c r="BI25" s="15"/>
      <c r="BJ25" s="16"/>
      <c r="BK25" s="27" t="s">
        <v>22</v>
      </c>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9"/>
      <c r="CM25" s="3" t="str">
        <f t="shared" si="35"/>
        <v xml:space="preserve">[JB_D01_03_01_03_01]
jobName = DPCレセプト_医療機関情報レコード_二次利用DB（断面）作成ジョブ
</v>
      </c>
    </row>
    <row r="26" spans="1:91" s="3" customFormat="1" ht="36.75" customHeight="1" x14ac:dyDescent="0.15">
      <c r="A26" s="18">
        <f t="shared" si="0"/>
        <v>22</v>
      </c>
      <c r="B26" s="19"/>
      <c r="C26" s="20" t="str">
        <f t="shared" si="11"/>
        <v>DLV_01</v>
      </c>
      <c r="D26" s="21"/>
      <c r="E26" s="21"/>
      <c r="F26" s="22"/>
      <c r="G26" s="20" t="str">
        <f t="shared" si="12"/>
        <v>二次利用DB（断面）作成</v>
      </c>
      <c r="H26" s="21"/>
      <c r="I26" s="21"/>
      <c r="J26" s="21"/>
      <c r="K26" s="22"/>
      <c r="L26" s="23" t="str">
        <f>C26&amp;"_"&amp;TEXT(3,"00")</f>
        <v>DLV_01_03</v>
      </c>
      <c r="M26" s="24"/>
      <c r="N26" s="24"/>
      <c r="O26" s="24"/>
      <c r="P26" s="23" t="s">
        <v>202</v>
      </c>
      <c r="Q26" s="24"/>
      <c r="R26" s="24"/>
      <c r="S26" s="24"/>
      <c r="T26" s="25"/>
      <c r="U26" s="14" t="str">
        <f>"JB_D01_03"&amp;RIGHT(L26,6)&amp;"_"&amp;TEXT(2,"00")</f>
        <v>JB_D01_03_01_03_02</v>
      </c>
      <c r="V26" s="15"/>
      <c r="W26" s="15"/>
      <c r="X26" s="15"/>
      <c r="Y26" s="15"/>
      <c r="Z26" s="15"/>
      <c r="AA26" s="15"/>
      <c r="AB26" s="16"/>
      <c r="AC26" s="17" t="s">
        <v>204</v>
      </c>
      <c r="AD26" s="15"/>
      <c r="AE26" s="15"/>
      <c r="AF26" s="15"/>
      <c r="AG26" s="15"/>
      <c r="AH26" s="15"/>
      <c r="AI26" s="15"/>
      <c r="AJ26" s="16"/>
      <c r="AK26" s="40" t="str">
        <f t="shared" ref="AK26" si="36">SUBSTITUTE(AC26,"作成ジョブ","")&amp;"を作成する。"</f>
        <v>DPCレセプト_レセプト共通レコード_二次利用DB（断面）を作成する。</v>
      </c>
      <c r="AL26" s="41"/>
      <c r="AM26" s="41"/>
      <c r="AN26" s="41"/>
      <c r="AO26" s="41"/>
      <c r="AP26" s="41"/>
      <c r="AQ26" s="41"/>
      <c r="AR26" s="41"/>
      <c r="AS26" s="41"/>
      <c r="AT26" s="41"/>
      <c r="AU26" s="41"/>
      <c r="AV26" s="41"/>
      <c r="AW26" s="41"/>
      <c r="AX26" s="41"/>
      <c r="AY26" s="41"/>
      <c r="AZ26" s="41"/>
      <c r="BA26" s="41"/>
      <c r="BB26" s="41"/>
      <c r="BC26" s="41"/>
      <c r="BD26" s="41"/>
      <c r="BE26" s="41"/>
      <c r="BF26" s="42"/>
      <c r="BG26" s="17"/>
      <c r="BH26" s="15"/>
      <c r="BI26" s="15"/>
      <c r="BJ26" s="16"/>
      <c r="BK26" s="27" t="s">
        <v>22</v>
      </c>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9"/>
      <c r="CM26" s="3" t="str">
        <f t="shared" ref="CM26" si="37">"["&amp;U26&amp;"]"&amp;CHAR(10)&amp;"jobName = "&amp;SUBSTITUTE(AC26,CHAR(10),"")&amp;CHAR(10)&amp;IF(CK26&lt;&gt;"",CK26&amp;CHAR(10), "")</f>
        <v xml:space="preserve">[JB_D01_03_01_03_02]
jobName = DPCレセプト_レセプト共通レコード_二次利用DB（断面）作成ジョブ
</v>
      </c>
    </row>
    <row r="27" spans="1:91" s="3" customFormat="1" ht="36.75" customHeight="1" x14ac:dyDescent="0.15">
      <c r="A27" s="18">
        <f t="shared" si="0"/>
        <v>23</v>
      </c>
      <c r="B27" s="19"/>
      <c r="C27" s="20" t="str">
        <f t="shared" si="11"/>
        <v>DLV_01</v>
      </c>
      <c r="D27" s="21"/>
      <c r="E27" s="21"/>
      <c r="F27" s="22"/>
      <c r="G27" s="20" t="str">
        <f t="shared" si="12"/>
        <v>二次利用DB（断面）作成</v>
      </c>
      <c r="H27" s="21"/>
      <c r="I27" s="21"/>
      <c r="J27" s="21"/>
      <c r="K27" s="22"/>
      <c r="L27" s="23" t="str">
        <f t="shared" ref="L27:L34" si="38">C27&amp;"_"&amp;TEXT(3,"00")</f>
        <v>DLV_01_03</v>
      </c>
      <c r="M27" s="24"/>
      <c r="N27" s="24"/>
      <c r="O27" s="24"/>
      <c r="P27" s="23" t="s">
        <v>202</v>
      </c>
      <c r="Q27" s="24"/>
      <c r="R27" s="24"/>
      <c r="S27" s="24"/>
      <c r="T27" s="25"/>
      <c r="U27" s="14" t="str">
        <f>"JB_D01_03"&amp;RIGHT(L27,6)&amp;"_"&amp;TEXT(8,"00")</f>
        <v>JB_D01_03_01_03_08</v>
      </c>
      <c r="V27" s="15"/>
      <c r="W27" s="15"/>
      <c r="X27" s="15"/>
      <c r="Y27" s="15"/>
      <c r="Z27" s="15"/>
      <c r="AA27" s="15"/>
      <c r="AB27" s="16"/>
      <c r="AC27" s="14" t="s">
        <v>205</v>
      </c>
      <c r="AD27" s="15"/>
      <c r="AE27" s="15"/>
      <c r="AF27" s="15"/>
      <c r="AG27" s="15"/>
      <c r="AH27" s="15"/>
      <c r="AI27" s="15"/>
      <c r="AJ27" s="16"/>
      <c r="AK27" s="40" t="str">
        <f t="shared" si="34"/>
        <v>DPCレセプト_診断群分類レコード_二次利用DB（断面）を作成する。</v>
      </c>
      <c r="AL27" s="41"/>
      <c r="AM27" s="41"/>
      <c r="AN27" s="41"/>
      <c r="AO27" s="41"/>
      <c r="AP27" s="41"/>
      <c r="AQ27" s="41"/>
      <c r="AR27" s="41"/>
      <c r="AS27" s="41"/>
      <c r="AT27" s="41"/>
      <c r="AU27" s="41"/>
      <c r="AV27" s="41"/>
      <c r="AW27" s="41"/>
      <c r="AX27" s="41"/>
      <c r="AY27" s="41"/>
      <c r="AZ27" s="41"/>
      <c r="BA27" s="41"/>
      <c r="BB27" s="41"/>
      <c r="BC27" s="41"/>
      <c r="BD27" s="41"/>
      <c r="BE27" s="41"/>
      <c r="BF27" s="42"/>
      <c r="BG27" s="17"/>
      <c r="BH27" s="15"/>
      <c r="BI27" s="15"/>
      <c r="BJ27" s="16"/>
      <c r="BK27" s="27" t="s">
        <v>22</v>
      </c>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9"/>
      <c r="CM27" s="3" t="str">
        <f t="shared" si="35"/>
        <v xml:space="preserve">[JB_D01_03_01_03_08]
jobName = DPCレセプト_診断群分類レコード_二次利用DB（断面）作成ジョブ
</v>
      </c>
    </row>
    <row r="28" spans="1:91" s="3" customFormat="1" ht="36.75" customHeight="1" x14ac:dyDescent="0.15">
      <c r="A28" s="18">
        <f t="shared" si="0"/>
        <v>24</v>
      </c>
      <c r="B28" s="19"/>
      <c r="C28" s="20" t="str">
        <f t="shared" si="11"/>
        <v>DLV_01</v>
      </c>
      <c r="D28" s="21"/>
      <c r="E28" s="21"/>
      <c r="F28" s="22"/>
      <c r="G28" s="20" t="str">
        <f t="shared" si="12"/>
        <v>二次利用DB（断面）作成</v>
      </c>
      <c r="H28" s="21"/>
      <c r="I28" s="21"/>
      <c r="J28" s="21"/>
      <c r="K28" s="22"/>
      <c r="L28" s="23" t="str">
        <f t="shared" si="38"/>
        <v>DLV_01_03</v>
      </c>
      <c r="M28" s="24"/>
      <c r="N28" s="24"/>
      <c r="O28" s="24"/>
      <c r="P28" s="23" t="s">
        <v>202</v>
      </c>
      <c r="Q28" s="24"/>
      <c r="R28" s="24"/>
      <c r="S28" s="24"/>
      <c r="T28" s="25"/>
      <c r="U28" s="14" t="str">
        <f>"JB_D01_03"&amp;RIGHT(L28,6)&amp;"_"&amp;TEXT(9,"00")</f>
        <v>JB_D01_03_01_03_09</v>
      </c>
      <c r="V28" s="15"/>
      <c r="W28" s="15"/>
      <c r="X28" s="15"/>
      <c r="Y28" s="15"/>
      <c r="Z28" s="15"/>
      <c r="AA28" s="15"/>
      <c r="AB28" s="16"/>
      <c r="AC28" s="17" t="s">
        <v>206</v>
      </c>
      <c r="AD28" s="15"/>
      <c r="AE28" s="15"/>
      <c r="AF28" s="15"/>
      <c r="AG28" s="15"/>
      <c r="AH28" s="15"/>
      <c r="AI28" s="15"/>
      <c r="AJ28" s="16"/>
      <c r="AK28" s="40" t="str">
        <f t="shared" si="34"/>
        <v>DPCレセプト_傷病レコード_二次利用DB（断面）を作成する。</v>
      </c>
      <c r="AL28" s="41"/>
      <c r="AM28" s="41"/>
      <c r="AN28" s="41"/>
      <c r="AO28" s="41"/>
      <c r="AP28" s="41"/>
      <c r="AQ28" s="41"/>
      <c r="AR28" s="41"/>
      <c r="AS28" s="41"/>
      <c r="AT28" s="41"/>
      <c r="AU28" s="41"/>
      <c r="AV28" s="41"/>
      <c r="AW28" s="41"/>
      <c r="AX28" s="41"/>
      <c r="AY28" s="41"/>
      <c r="AZ28" s="41"/>
      <c r="BA28" s="41"/>
      <c r="BB28" s="41"/>
      <c r="BC28" s="41"/>
      <c r="BD28" s="41"/>
      <c r="BE28" s="41"/>
      <c r="BF28" s="42"/>
      <c r="BG28" s="17"/>
      <c r="BH28" s="15"/>
      <c r="BI28" s="15"/>
      <c r="BJ28" s="16"/>
      <c r="BK28" s="27" t="s">
        <v>22</v>
      </c>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9"/>
      <c r="CM28" s="3" t="str">
        <f t="shared" si="35"/>
        <v xml:space="preserve">[JB_D01_03_01_03_09]
jobName = DPCレセプト_傷病レコード_二次利用DB（断面）作成ジョブ
</v>
      </c>
    </row>
    <row r="29" spans="1:91" s="3" customFormat="1" ht="36.75" customHeight="1" x14ac:dyDescent="0.15">
      <c r="A29" s="18">
        <f t="shared" si="0"/>
        <v>25</v>
      </c>
      <c r="B29" s="19"/>
      <c r="C29" s="20" t="str">
        <f t="shared" si="11"/>
        <v>DLV_01</v>
      </c>
      <c r="D29" s="21"/>
      <c r="E29" s="21"/>
      <c r="F29" s="22"/>
      <c r="G29" s="20" t="str">
        <f t="shared" si="12"/>
        <v>二次利用DB（断面）作成</v>
      </c>
      <c r="H29" s="21"/>
      <c r="I29" s="21"/>
      <c r="J29" s="21"/>
      <c r="K29" s="22"/>
      <c r="L29" s="23" t="str">
        <f t="shared" si="38"/>
        <v>DLV_01_03</v>
      </c>
      <c r="M29" s="24"/>
      <c r="N29" s="24"/>
      <c r="O29" s="24"/>
      <c r="P29" s="23" t="s">
        <v>202</v>
      </c>
      <c r="Q29" s="24"/>
      <c r="R29" s="24"/>
      <c r="S29" s="24"/>
      <c r="T29" s="25"/>
      <c r="U29" s="14" t="str">
        <f>"JB_D01_03"&amp;RIGHT(L29,6)&amp;"_"&amp;TEXT(10,"00")</f>
        <v>JB_D01_03_01_03_10</v>
      </c>
      <c r="V29" s="15"/>
      <c r="W29" s="15"/>
      <c r="X29" s="15"/>
      <c r="Y29" s="15"/>
      <c r="Z29" s="15"/>
      <c r="AA29" s="15"/>
      <c r="AB29" s="16"/>
      <c r="AC29" s="17" t="s">
        <v>207</v>
      </c>
      <c r="AD29" s="15"/>
      <c r="AE29" s="15"/>
      <c r="AF29" s="15"/>
      <c r="AG29" s="15"/>
      <c r="AH29" s="15"/>
      <c r="AI29" s="15"/>
      <c r="AJ29" s="16"/>
      <c r="AK29" s="40" t="str">
        <f t="shared" si="34"/>
        <v>DPCレセプト_傷病名レコード_二次利用DB（断面）を作成する。</v>
      </c>
      <c r="AL29" s="41"/>
      <c r="AM29" s="41"/>
      <c r="AN29" s="41"/>
      <c r="AO29" s="41"/>
      <c r="AP29" s="41"/>
      <c r="AQ29" s="41"/>
      <c r="AR29" s="41"/>
      <c r="AS29" s="41"/>
      <c r="AT29" s="41"/>
      <c r="AU29" s="41"/>
      <c r="AV29" s="41"/>
      <c r="AW29" s="41"/>
      <c r="AX29" s="41"/>
      <c r="AY29" s="41"/>
      <c r="AZ29" s="41"/>
      <c r="BA29" s="41"/>
      <c r="BB29" s="41"/>
      <c r="BC29" s="41"/>
      <c r="BD29" s="41"/>
      <c r="BE29" s="41"/>
      <c r="BF29" s="42"/>
      <c r="BG29" s="17"/>
      <c r="BH29" s="15"/>
      <c r="BI29" s="15"/>
      <c r="BJ29" s="16"/>
      <c r="BK29" s="27" t="s">
        <v>22</v>
      </c>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9"/>
      <c r="CM29" s="3" t="str">
        <f t="shared" si="35"/>
        <v xml:space="preserve">[JB_D01_03_01_03_10]
jobName = DPCレセプト_傷病名レコード_二次利用DB（断面）作成ジョブ
</v>
      </c>
    </row>
    <row r="30" spans="1:91" s="3" customFormat="1" ht="36.75" customHeight="1" x14ac:dyDescent="0.15">
      <c r="A30" s="18">
        <f t="shared" si="0"/>
        <v>26</v>
      </c>
      <c r="B30" s="19"/>
      <c r="C30" s="20" t="str">
        <f t="shared" si="11"/>
        <v>DLV_01</v>
      </c>
      <c r="D30" s="21"/>
      <c r="E30" s="21"/>
      <c r="F30" s="22"/>
      <c r="G30" s="20" t="str">
        <f t="shared" si="12"/>
        <v>二次利用DB（断面）作成</v>
      </c>
      <c r="H30" s="21"/>
      <c r="I30" s="21"/>
      <c r="J30" s="21"/>
      <c r="K30" s="22"/>
      <c r="L30" s="23" t="str">
        <f t="shared" si="38"/>
        <v>DLV_01_03</v>
      </c>
      <c r="M30" s="24"/>
      <c r="N30" s="24"/>
      <c r="O30" s="24"/>
      <c r="P30" s="23" t="s">
        <v>202</v>
      </c>
      <c r="Q30" s="24"/>
      <c r="R30" s="24"/>
      <c r="S30" s="24"/>
      <c r="T30" s="25"/>
      <c r="U30" s="14" t="str">
        <f>"JB_D01_03"&amp;RIGHT(L30,6)&amp;"_"&amp;TEXT(16,"00")</f>
        <v>JB_D01_03_01_03_16</v>
      </c>
      <c r="V30" s="15"/>
      <c r="W30" s="15"/>
      <c r="X30" s="15"/>
      <c r="Y30" s="15"/>
      <c r="Z30" s="15"/>
      <c r="AA30" s="15"/>
      <c r="AB30" s="16"/>
      <c r="AC30" s="17" t="s">
        <v>208</v>
      </c>
      <c r="AD30" s="15"/>
      <c r="AE30" s="15"/>
      <c r="AF30" s="15"/>
      <c r="AG30" s="15"/>
      <c r="AH30" s="15"/>
      <c r="AI30" s="15"/>
      <c r="AJ30" s="16"/>
      <c r="AK30" s="40" t="str">
        <f t="shared" si="34"/>
        <v>DPCレセプト_診療行為レコード_二次利用DB（断面）を作成する。</v>
      </c>
      <c r="AL30" s="41"/>
      <c r="AM30" s="41"/>
      <c r="AN30" s="41"/>
      <c r="AO30" s="41"/>
      <c r="AP30" s="41"/>
      <c r="AQ30" s="41"/>
      <c r="AR30" s="41"/>
      <c r="AS30" s="41"/>
      <c r="AT30" s="41"/>
      <c r="AU30" s="41"/>
      <c r="AV30" s="41"/>
      <c r="AW30" s="41"/>
      <c r="AX30" s="41"/>
      <c r="AY30" s="41"/>
      <c r="AZ30" s="41"/>
      <c r="BA30" s="41"/>
      <c r="BB30" s="41"/>
      <c r="BC30" s="41"/>
      <c r="BD30" s="41"/>
      <c r="BE30" s="41"/>
      <c r="BF30" s="42"/>
      <c r="BG30" s="17"/>
      <c r="BH30" s="15"/>
      <c r="BI30" s="15"/>
      <c r="BJ30" s="16"/>
      <c r="BK30" s="27" t="s">
        <v>22</v>
      </c>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9"/>
      <c r="CM30" s="3" t="str">
        <f t="shared" si="35"/>
        <v xml:space="preserve">[JB_D01_03_01_03_16]
jobName = DPCレセプト_診療行為レコード_二次利用DB（断面）作成ジョブ
</v>
      </c>
    </row>
    <row r="31" spans="1:91" s="3" customFormat="1" ht="36.75" customHeight="1" x14ac:dyDescent="0.15">
      <c r="A31" s="18">
        <f t="shared" si="0"/>
        <v>27</v>
      </c>
      <c r="B31" s="19"/>
      <c r="C31" s="20" t="str">
        <f t="shared" si="11"/>
        <v>DLV_01</v>
      </c>
      <c r="D31" s="21"/>
      <c r="E31" s="21"/>
      <c r="F31" s="22"/>
      <c r="G31" s="20" t="str">
        <f t="shared" si="12"/>
        <v>二次利用DB（断面）作成</v>
      </c>
      <c r="H31" s="21"/>
      <c r="I31" s="21"/>
      <c r="J31" s="21"/>
      <c r="K31" s="22"/>
      <c r="L31" s="23" t="str">
        <f t="shared" ref="L31" si="39">C31&amp;"_"&amp;TEXT(3,"00")</f>
        <v>DLV_01_03</v>
      </c>
      <c r="M31" s="24"/>
      <c r="N31" s="24"/>
      <c r="O31" s="24"/>
      <c r="P31" s="23" t="s">
        <v>202</v>
      </c>
      <c r="Q31" s="24"/>
      <c r="R31" s="24"/>
      <c r="S31" s="24"/>
      <c r="T31" s="25"/>
      <c r="U31" s="14" t="str">
        <f>"JB_D01_03"&amp;RIGHT(L31,6)&amp;"_"&amp;TEXT(17,"00")</f>
        <v>JB_D01_03_01_03_17</v>
      </c>
      <c r="V31" s="15"/>
      <c r="W31" s="15"/>
      <c r="X31" s="15"/>
      <c r="Y31" s="15"/>
      <c r="Z31" s="15"/>
      <c r="AA31" s="15"/>
      <c r="AB31" s="16"/>
      <c r="AC31" s="14" t="s">
        <v>209</v>
      </c>
      <c r="AD31" s="15"/>
      <c r="AE31" s="15"/>
      <c r="AF31" s="15"/>
      <c r="AG31" s="15"/>
      <c r="AH31" s="15"/>
      <c r="AI31" s="15"/>
      <c r="AJ31" s="16"/>
      <c r="AK31" s="40" t="str">
        <f t="shared" ref="AK31" si="40">SUBSTITUTE(AC31,"作成ジョブ","")&amp;"を作成する。"</f>
        <v>DPCレセプト_診療行為レコード_算定日情報_二次利用DB（断面）を作成する。</v>
      </c>
      <c r="AL31" s="41"/>
      <c r="AM31" s="41"/>
      <c r="AN31" s="41"/>
      <c r="AO31" s="41"/>
      <c r="AP31" s="41"/>
      <c r="AQ31" s="41"/>
      <c r="AR31" s="41"/>
      <c r="AS31" s="41"/>
      <c r="AT31" s="41"/>
      <c r="AU31" s="41"/>
      <c r="AV31" s="41"/>
      <c r="AW31" s="41"/>
      <c r="AX31" s="41"/>
      <c r="AY31" s="41"/>
      <c r="AZ31" s="41"/>
      <c r="BA31" s="41"/>
      <c r="BB31" s="41"/>
      <c r="BC31" s="41"/>
      <c r="BD31" s="41"/>
      <c r="BE31" s="41"/>
      <c r="BF31" s="42"/>
      <c r="BG31" s="17"/>
      <c r="BH31" s="15"/>
      <c r="BI31" s="15"/>
      <c r="BJ31" s="16"/>
      <c r="BK31" s="27" t="s">
        <v>22</v>
      </c>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9"/>
      <c r="CM31" s="3" t="str">
        <f t="shared" ref="CM31" si="41">"["&amp;U31&amp;"]"&amp;CHAR(10)&amp;"jobName = "&amp;SUBSTITUTE(AC31,CHAR(10),"")&amp;CHAR(10)&amp;IF(CK31&lt;&gt;"",CK31&amp;CHAR(10), "")</f>
        <v xml:space="preserve">[JB_D01_03_01_03_17]
jobName = DPCレセプト_診療行為レコード_算定日情報_二次利用DB（断面）作成ジョブ
</v>
      </c>
    </row>
    <row r="32" spans="1:91" s="3" customFormat="1" ht="36.75" customHeight="1" x14ac:dyDescent="0.15">
      <c r="A32" s="18">
        <f t="shared" si="0"/>
        <v>28</v>
      </c>
      <c r="B32" s="19"/>
      <c r="C32" s="20" t="str">
        <f t="shared" si="11"/>
        <v>DLV_01</v>
      </c>
      <c r="D32" s="21"/>
      <c r="E32" s="21"/>
      <c r="F32" s="22"/>
      <c r="G32" s="20" t="str">
        <f t="shared" si="12"/>
        <v>二次利用DB（断面）作成</v>
      </c>
      <c r="H32" s="21"/>
      <c r="I32" s="21"/>
      <c r="J32" s="21"/>
      <c r="K32" s="22"/>
      <c r="L32" s="23" t="str">
        <f t="shared" si="38"/>
        <v>DLV_01_03</v>
      </c>
      <c r="M32" s="24"/>
      <c r="N32" s="24"/>
      <c r="O32" s="24"/>
      <c r="P32" s="23" t="s">
        <v>202</v>
      </c>
      <c r="Q32" s="24"/>
      <c r="R32" s="24"/>
      <c r="S32" s="24"/>
      <c r="T32" s="25"/>
      <c r="U32" s="14" t="str">
        <f>"JB_D01_03"&amp;RIGHT(L32,6)&amp;"_"&amp;TEXT(18,"00")</f>
        <v>JB_D01_03_01_03_18</v>
      </c>
      <c r="V32" s="15"/>
      <c r="W32" s="15"/>
      <c r="X32" s="15"/>
      <c r="Y32" s="15"/>
      <c r="Z32" s="15"/>
      <c r="AA32" s="15"/>
      <c r="AB32" s="16"/>
      <c r="AC32" s="14" t="s">
        <v>210</v>
      </c>
      <c r="AD32" s="15"/>
      <c r="AE32" s="15"/>
      <c r="AF32" s="15"/>
      <c r="AG32" s="15"/>
      <c r="AH32" s="15"/>
      <c r="AI32" s="15"/>
      <c r="AJ32" s="16"/>
      <c r="AK32" s="40" t="str">
        <f t="shared" si="34"/>
        <v>DPCレセプト_医薬品レコード_二次利用DB（断面）を作成する。</v>
      </c>
      <c r="AL32" s="41"/>
      <c r="AM32" s="41"/>
      <c r="AN32" s="41"/>
      <c r="AO32" s="41"/>
      <c r="AP32" s="41"/>
      <c r="AQ32" s="41"/>
      <c r="AR32" s="41"/>
      <c r="AS32" s="41"/>
      <c r="AT32" s="41"/>
      <c r="AU32" s="41"/>
      <c r="AV32" s="41"/>
      <c r="AW32" s="41"/>
      <c r="AX32" s="41"/>
      <c r="AY32" s="41"/>
      <c r="AZ32" s="41"/>
      <c r="BA32" s="41"/>
      <c r="BB32" s="41"/>
      <c r="BC32" s="41"/>
      <c r="BD32" s="41"/>
      <c r="BE32" s="41"/>
      <c r="BF32" s="42"/>
      <c r="BG32" s="17"/>
      <c r="BH32" s="15"/>
      <c r="BI32" s="15"/>
      <c r="BJ32" s="16"/>
      <c r="BK32" s="27" t="s">
        <v>22</v>
      </c>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9"/>
      <c r="CM32" s="3" t="str">
        <f t="shared" si="35"/>
        <v xml:space="preserve">[JB_D01_03_01_03_18]
jobName = DPCレセプト_医薬品レコード_二次利用DB（断面）作成ジョブ
</v>
      </c>
    </row>
    <row r="33" spans="1:91" s="3" customFormat="1" ht="36.75" customHeight="1" x14ac:dyDescent="0.15">
      <c r="A33" s="18">
        <f t="shared" si="0"/>
        <v>29</v>
      </c>
      <c r="B33" s="19"/>
      <c r="C33" s="20" t="str">
        <f t="shared" si="11"/>
        <v>DLV_01</v>
      </c>
      <c r="D33" s="21"/>
      <c r="E33" s="21"/>
      <c r="F33" s="22"/>
      <c r="G33" s="20" t="str">
        <f t="shared" si="12"/>
        <v>二次利用DB（断面）作成</v>
      </c>
      <c r="H33" s="21"/>
      <c r="I33" s="21"/>
      <c r="J33" s="21"/>
      <c r="K33" s="22"/>
      <c r="L33" s="23" t="str">
        <f t="shared" ref="L33" si="42">C33&amp;"_"&amp;TEXT(3,"00")</f>
        <v>DLV_01_03</v>
      </c>
      <c r="M33" s="24"/>
      <c r="N33" s="24"/>
      <c r="O33" s="24"/>
      <c r="P33" s="23" t="s">
        <v>202</v>
      </c>
      <c r="Q33" s="24"/>
      <c r="R33" s="24"/>
      <c r="S33" s="24"/>
      <c r="T33" s="25"/>
      <c r="U33" s="14" t="str">
        <f>"JB_D01_03"&amp;RIGHT(L33,6)&amp;"_"&amp;TEXT(19,"00")</f>
        <v>JB_D01_03_01_03_19</v>
      </c>
      <c r="V33" s="15"/>
      <c r="W33" s="15"/>
      <c r="X33" s="15"/>
      <c r="Y33" s="15"/>
      <c r="Z33" s="15"/>
      <c r="AA33" s="15"/>
      <c r="AB33" s="16"/>
      <c r="AC33" s="14" t="s">
        <v>211</v>
      </c>
      <c r="AD33" s="15"/>
      <c r="AE33" s="15"/>
      <c r="AF33" s="15"/>
      <c r="AG33" s="15"/>
      <c r="AH33" s="15"/>
      <c r="AI33" s="15"/>
      <c r="AJ33" s="16"/>
      <c r="AK33" s="40" t="str">
        <f t="shared" ref="AK33" si="43">SUBSTITUTE(AC33,"作成ジョブ","")&amp;"を作成する。"</f>
        <v>DPCレセプト_医薬品レコード_算定日情報_二次利用DB（断面）を作成する。</v>
      </c>
      <c r="AL33" s="41"/>
      <c r="AM33" s="41"/>
      <c r="AN33" s="41"/>
      <c r="AO33" s="41"/>
      <c r="AP33" s="41"/>
      <c r="AQ33" s="41"/>
      <c r="AR33" s="41"/>
      <c r="AS33" s="41"/>
      <c r="AT33" s="41"/>
      <c r="AU33" s="41"/>
      <c r="AV33" s="41"/>
      <c r="AW33" s="41"/>
      <c r="AX33" s="41"/>
      <c r="AY33" s="41"/>
      <c r="AZ33" s="41"/>
      <c r="BA33" s="41"/>
      <c r="BB33" s="41"/>
      <c r="BC33" s="41"/>
      <c r="BD33" s="41"/>
      <c r="BE33" s="41"/>
      <c r="BF33" s="42"/>
      <c r="BG33" s="17"/>
      <c r="BH33" s="15"/>
      <c r="BI33" s="15"/>
      <c r="BJ33" s="16"/>
      <c r="BK33" s="27" t="s">
        <v>22</v>
      </c>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9"/>
      <c r="CM33" s="3" t="str">
        <f t="shared" ref="CM33" si="44">"["&amp;U33&amp;"]"&amp;CHAR(10)&amp;"jobName = "&amp;SUBSTITUTE(AC33,CHAR(10),"")&amp;CHAR(10)&amp;IF(CK33&lt;&gt;"",CK33&amp;CHAR(10), "")</f>
        <v xml:space="preserve">[JB_D01_03_01_03_19]
jobName = DPCレセプト_医薬品レコード_算定日情報_二次利用DB（断面）作成ジョブ
</v>
      </c>
    </row>
    <row r="34" spans="1:91" s="3" customFormat="1" ht="36.75" customHeight="1" x14ac:dyDescent="0.15">
      <c r="A34" s="18">
        <f t="shared" si="0"/>
        <v>30</v>
      </c>
      <c r="B34" s="19"/>
      <c r="C34" s="20" t="str">
        <f t="shared" si="11"/>
        <v>DLV_01</v>
      </c>
      <c r="D34" s="21"/>
      <c r="E34" s="21"/>
      <c r="F34" s="22"/>
      <c r="G34" s="20" t="str">
        <f t="shared" si="12"/>
        <v>二次利用DB（断面）作成</v>
      </c>
      <c r="H34" s="21"/>
      <c r="I34" s="21"/>
      <c r="J34" s="21"/>
      <c r="K34" s="22"/>
      <c r="L34" s="23" t="str">
        <f t="shared" si="38"/>
        <v>DLV_01_03</v>
      </c>
      <c r="M34" s="24"/>
      <c r="N34" s="24"/>
      <c r="O34" s="24"/>
      <c r="P34" s="23" t="s">
        <v>202</v>
      </c>
      <c r="Q34" s="24"/>
      <c r="R34" s="24"/>
      <c r="S34" s="24"/>
      <c r="T34" s="25"/>
      <c r="U34" s="14" t="str">
        <f>"JB_D01_03"&amp;RIGHT(L34,6)&amp;"_"&amp;TEXT(24,"00")</f>
        <v>JB_D01_03_01_03_24</v>
      </c>
      <c r="V34" s="15"/>
      <c r="W34" s="15"/>
      <c r="X34" s="15"/>
      <c r="Y34" s="15"/>
      <c r="Z34" s="15"/>
      <c r="AA34" s="15"/>
      <c r="AB34" s="16"/>
      <c r="AC34" s="17" t="s">
        <v>212</v>
      </c>
      <c r="AD34" s="15"/>
      <c r="AE34" s="15"/>
      <c r="AF34" s="15"/>
      <c r="AG34" s="15"/>
      <c r="AH34" s="15"/>
      <c r="AI34" s="15"/>
      <c r="AJ34" s="16"/>
      <c r="AK34" s="40" t="str">
        <f t="shared" si="34"/>
        <v>DPCレセプト_臓器提供者レセプト情報レコード_二次利用DB（断面）を作成する。</v>
      </c>
      <c r="AL34" s="41"/>
      <c r="AM34" s="41"/>
      <c r="AN34" s="41"/>
      <c r="AO34" s="41"/>
      <c r="AP34" s="41"/>
      <c r="AQ34" s="41"/>
      <c r="AR34" s="41"/>
      <c r="AS34" s="41"/>
      <c r="AT34" s="41"/>
      <c r="AU34" s="41"/>
      <c r="AV34" s="41"/>
      <c r="AW34" s="41"/>
      <c r="AX34" s="41"/>
      <c r="AY34" s="41"/>
      <c r="AZ34" s="41"/>
      <c r="BA34" s="41"/>
      <c r="BB34" s="41"/>
      <c r="BC34" s="41"/>
      <c r="BD34" s="41"/>
      <c r="BE34" s="41"/>
      <c r="BF34" s="42"/>
      <c r="BG34" s="17"/>
      <c r="BH34" s="15"/>
      <c r="BI34" s="15"/>
      <c r="BJ34" s="16"/>
      <c r="BK34" s="27" t="s">
        <v>22</v>
      </c>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9"/>
      <c r="CM34" s="3" t="str">
        <f t="shared" si="35"/>
        <v xml:space="preserve">[JB_D01_03_01_03_24]
jobName = DPCレセプト_臓器提供者レセプト情報レコード_二次利用DB（断面）作成ジョブ
</v>
      </c>
    </row>
    <row r="35" spans="1:91" s="3" customFormat="1" ht="36.75" customHeight="1" x14ac:dyDescent="0.15">
      <c r="A35" s="18">
        <f t="shared" si="0"/>
        <v>31</v>
      </c>
      <c r="B35" s="19"/>
      <c r="C35" s="20" t="str">
        <f t="shared" si="11"/>
        <v>DLV_01</v>
      </c>
      <c r="D35" s="21"/>
      <c r="E35" s="21"/>
      <c r="F35" s="22"/>
      <c r="G35" s="20" t="str">
        <f t="shared" si="12"/>
        <v>二次利用DB（断面）作成</v>
      </c>
      <c r="H35" s="21"/>
      <c r="I35" s="21"/>
      <c r="J35" s="21"/>
      <c r="K35" s="22"/>
      <c r="L35" s="23" t="str">
        <f>C35&amp;"_"&amp;TEXT(4,"00")</f>
        <v>DLV_01_04</v>
      </c>
      <c r="M35" s="24"/>
      <c r="N35" s="24"/>
      <c r="O35" s="24"/>
      <c r="P35" s="23" t="s">
        <v>213</v>
      </c>
      <c r="Q35" s="24"/>
      <c r="R35" s="24"/>
      <c r="S35" s="24"/>
      <c r="T35" s="25"/>
      <c r="U35" s="14" t="str">
        <f>"JB_D01_03"&amp;RIGHT(L35,6)&amp;"_"&amp;TEXT(1,"00")</f>
        <v>JB_D01_03_01_04_01</v>
      </c>
      <c r="V35" s="15"/>
      <c r="W35" s="15"/>
      <c r="X35" s="15"/>
      <c r="Y35" s="15"/>
      <c r="Z35" s="15"/>
      <c r="AA35" s="15"/>
      <c r="AB35" s="16"/>
      <c r="AC35" s="17" t="s">
        <v>214</v>
      </c>
      <c r="AD35" s="15"/>
      <c r="AE35" s="15"/>
      <c r="AF35" s="15"/>
      <c r="AG35" s="15"/>
      <c r="AH35" s="15"/>
      <c r="AI35" s="15"/>
      <c r="AJ35" s="16"/>
      <c r="AK35" s="40" t="str">
        <f t="shared" ref="AK35:AK38" si="45">SUBSTITUTE(AC35,"作成ジョブ","")&amp;"を作成する。"</f>
        <v>患者情報モジュール_患者情報_二次利用DB（断面）を作成する。</v>
      </c>
      <c r="AL35" s="41"/>
      <c r="AM35" s="41"/>
      <c r="AN35" s="41"/>
      <c r="AO35" s="41"/>
      <c r="AP35" s="41"/>
      <c r="AQ35" s="41"/>
      <c r="AR35" s="41"/>
      <c r="AS35" s="41"/>
      <c r="AT35" s="41"/>
      <c r="AU35" s="41"/>
      <c r="AV35" s="41"/>
      <c r="AW35" s="41"/>
      <c r="AX35" s="41"/>
      <c r="AY35" s="41"/>
      <c r="AZ35" s="41"/>
      <c r="BA35" s="41"/>
      <c r="BB35" s="41"/>
      <c r="BC35" s="41"/>
      <c r="BD35" s="41"/>
      <c r="BE35" s="41"/>
      <c r="BF35" s="42"/>
      <c r="BG35" s="17"/>
      <c r="BH35" s="15"/>
      <c r="BI35" s="15"/>
      <c r="BJ35" s="16"/>
      <c r="BK35" s="27" t="s">
        <v>22</v>
      </c>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9"/>
      <c r="CM35" s="3" t="str">
        <f t="shared" ref="CM35:CM38" si="46">"["&amp;U35&amp;"]"&amp;CHAR(10)&amp;"jobName = "&amp;SUBSTITUTE(AC35,CHAR(10),"")&amp;CHAR(10)&amp;IF(CK35&lt;&gt;"",CK35&amp;CHAR(10), "")</f>
        <v xml:space="preserve">[JB_D01_03_01_04_01]
jobName = 患者情報モジュール_患者情報_二次利用DB（断面）作成ジョブ
</v>
      </c>
    </row>
    <row r="36" spans="1:91" s="3" customFormat="1" ht="36.75" customHeight="1" x14ac:dyDescent="0.15">
      <c r="A36" s="18">
        <f t="shared" si="0"/>
        <v>32</v>
      </c>
      <c r="B36" s="19"/>
      <c r="C36" s="20" t="str">
        <f t="shared" si="11"/>
        <v>DLV_01</v>
      </c>
      <c r="D36" s="21"/>
      <c r="E36" s="21"/>
      <c r="F36" s="22"/>
      <c r="G36" s="20" t="str">
        <f t="shared" si="12"/>
        <v>二次利用DB（断面）作成</v>
      </c>
      <c r="H36" s="21"/>
      <c r="I36" s="21"/>
      <c r="J36" s="21"/>
      <c r="K36" s="22"/>
      <c r="L36" s="23" t="str">
        <f t="shared" ref="L36:L54" si="47">C36&amp;"_"&amp;TEXT(4,"00")</f>
        <v>DLV_01_04</v>
      </c>
      <c r="M36" s="24"/>
      <c r="N36" s="24"/>
      <c r="O36" s="24"/>
      <c r="P36" s="23" t="s">
        <v>213</v>
      </c>
      <c r="Q36" s="24"/>
      <c r="R36" s="24"/>
      <c r="S36" s="24"/>
      <c r="T36" s="25"/>
      <c r="U36" s="14" t="str">
        <f t="shared" ref="U36" si="48">"JB_D01_03"&amp;RIGHT(L36,6)&amp;"_"&amp;TEXT(3,"00")</f>
        <v>JB_D01_03_01_04_03</v>
      </c>
      <c r="V36" s="15"/>
      <c r="W36" s="15"/>
      <c r="X36" s="15"/>
      <c r="Y36" s="15"/>
      <c r="Z36" s="15"/>
      <c r="AA36" s="15"/>
      <c r="AB36" s="16"/>
      <c r="AC36" s="17" t="s">
        <v>215</v>
      </c>
      <c r="AD36" s="15"/>
      <c r="AE36" s="15"/>
      <c r="AF36" s="15"/>
      <c r="AG36" s="15"/>
      <c r="AH36" s="15"/>
      <c r="AI36" s="15"/>
      <c r="AJ36" s="16"/>
      <c r="AK36" s="40" t="str">
        <f t="shared" si="45"/>
        <v>診断履歴情報モジュール_診断履歴情報レコード_二次利用DB（断面）を作成する。</v>
      </c>
      <c r="AL36" s="41"/>
      <c r="AM36" s="41"/>
      <c r="AN36" s="41"/>
      <c r="AO36" s="41"/>
      <c r="AP36" s="41"/>
      <c r="AQ36" s="41"/>
      <c r="AR36" s="41"/>
      <c r="AS36" s="41"/>
      <c r="AT36" s="41"/>
      <c r="AU36" s="41"/>
      <c r="AV36" s="41"/>
      <c r="AW36" s="41"/>
      <c r="AX36" s="41"/>
      <c r="AY36" s="41"/>
      <c r="AZ36" s="41"/>
      <c r="BA36" s="41"/>
      <c r="BB36" s="41"/>
      <c r="BC36" s="41"/>
      <c r="BD36" s="41"/>
      <c r="BE36" s="41"/>
      <c r="BF36" s="42"/>
      <c r="BG36" s="17"/>
      <c r="BH36" s="15"/>
      <c r="BI36" s="15"/>
      <c r="BJ36" s="16"/>
      <c r="BK36" s="27" t="s">
        <v>22</v>
      </c>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9"/>
      <c r="CM36" s="3" t="str">
        <f t="shared" si="46"/>
        <v xml:space="preserve">[JB_D01_03_01_04_03]
jobName = 診断履歴情報モジュール_診断履歴情報レコード_二次利用DB（断面）作成ジョブ
</v>
      </c>
    </row>
    <row r="37" spans="1:91" s="3" customFormat="1" ht="36.75" customHeight="1" x14ac:dyDescent="0.15">
      <c r="A37" s="18">
        <f t="shared" si="0"/>
        <v>33</v>
      </c>
      <c r="B37" s="19"/>
      <c r="C37" s="20" t="str">
        <f t="shared" si="11"/>
        <v>DLV_01</v>
      </c>
      <c r="D37" s="21"/>
      <c r="E37" s="21"/>
      <c r="F37" s="22"/>
      <c r="G37" s="20" t="str">
        <f t="shared" si="12"/>
        <v>二次利用DB（断面）作成</v>
      </c>
      <c r="H37" s="21"/>
      <c r="I37" s="21"/>
      <c r="J37" s="21"/>
      <c r="K37" s="22"/>
      <c r="L37" s="23" t="str">
        <f t="shared" si="47"/>
        <v>DLV_01_04</v>
      </c>
      <c r="M37" s="24"/>
      <c r="N37" s="24"/>
      <c r="O37" s="24"/>
      <c r="P37" s="23" t="s">
        <v>213</v>
      </c>
      <c r="Q37" s="24"/>
      <c r="R37" s="24"/>
      <c r="S37" s="24"/>
      <c r="T37" s="25"/>
      <c r="U37" s="14" t="str">
        <f>"JB_D01_03"&amp;RIGHT(L37,6)&amp;"_"&amp;TEXT(4,"00")</f>
        <v>JB_D01_03_01_04_04</v>
      </c>
      <c r="V37" s="15"/>
      <c r="W37" s="15"/>
      <c r="X37" s="15"/>
      <c r="Y37" s="15"/>
      <c r="Z37" s="15"/>
      <c r="AA37" s="15"/>
      <c r="AB37" s="16"/>
      <c r="AC37" s="14" t="s">
        <v>233</v>
      </c>
      <c r="AD37" s="15"/>
      <c r="AE37" s="15"/>
      <c r="AF37" s="15"/>
      <c r="AG37" s="15"/>
      <c r="AH37" s="15"/>
      <c r="AI37" s="15"/>
      <c r="AJ37" s="16"/>
      <c r="AK37" s="40" t="str">
        <f t="shared" si="45"/>
        <v>診断履歴情報モジュール_診断病名レコード_二次利用DB（断面）を作成する。</v>
      </c>
      <c r="AL37" s="41"/>
      <c r="AM37" s="41"/>
      <c r="AN37" s="41"/>
      <c r="AO37" s="41"/>
      <c r="AP37" s="41"/>
      <c r="AQ37" s="41"/>
      <c r="AR37" s="41"/>
      <c r="AS37" s="41"/>
      <c r="AT37" s="41"/>
      <c r="AU37" s="41"/>
      <c r="AV37" s="41"/>
      <c r="AW37" s="41"/>
      <c r="AX37" s="41"/>
      <c r="AY37" s="41"/>
      <c r="AZ37" s="41"/>
      <c r="BA37" s="41"/>
      <c r="BB37" s="41"/>
      <c r="BC37" s="41"/>
      <c r="BD37" s="41"/>
      <c r="BE37" s="41"/>
      <c r="BF37" s="42"/>
      <c r="BG37" s="17"/>
      <c r="BH37" s="15"/>
      <c r="BI37" s="15"/>
      <c r="BJ37" s="16"/>
      <c r="BK37" s="27" t="s">
        <v>22</v>
      </c>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9"/>
      <c r="CM37" s="3" t="str">
        <f t="shared" si="46"/>
        <v xml:space="preserve">[JB_D01_03_01_04_04]
jobName = 診断履歴情報モジュール_診断病名レコード_二次利用DB（断面）作成ジョブ
</v>
      </c>
    </row>
    <row r="38" spans="1:91" s="3" customFormat="1" ht="36.75" customHeight="1" x14ac:dyDescent="0.15">
      <c r="A38" s="18">
        <f t="shared" si="0"/>
        <v>34</v>
      </c>
      <c r="B38" s="19"/>
      <c r="C38" s="20" t="str">
        <f t="shared" si="11"/>
        <v>DLV_01</v>
      </c>
      <c r="D38" s="21"/>
      <c r="E38" s="21"/>
      <c r="F38" s="22"/>
      <c r="G38" s="20" t="str">
        <f t="shared" si="12"/>
        <v>二次利用DB（断面）作成</v>
      </c>
      <c r="H38" s="21"/>
      <c r="I38" s="21"/>
      <c r="J38" s="21"/>
      <c r="K38" s="22"/>
      <c r="L38" s="23" t="str">
        <f t="shared" si="47"/>
        <v>DLV_01_04</v>
      </c>
      <c r="M38" s="24"/>
      <c r="N38" s="24"/>
      <c r="O38" s="24"/>
      <c r="P38" s="23" t="s">
        <v>213</v>
      </c>
      <c r="Q38" s="24"/>
      <c r="R38" s="24"/>
      <c r="S38" s="24"/>
      <c r="T38" s="25"/>
      <c r="U38" s="14" t="str">
        <f>"JB_D01_03"&amp;RIGHT(L38,6)&amp;"_"&amp;TEXT(5,"00")</f>
        <v>JB_D01_03_01_04_05</v>
      </c>
      <c r="V38" s="15"/>
      <c r="W38" s="15"/>
      <c r="X38" s="15"/>
      <c r="Y38" s="15"/>
      <c r="Z38" s="15"/>
      <c r="AA38" s="15"/>
      <c r="AB38" s="16"/>
      <c r="AC38" s="17" t="s">
        <v>216</v>
      </c>
      <c r="AD38" s="15"/>
      <c r="AE38" s="15"/>
      <c r="AF38" s="15"/>
      <c r="AG38" s="15"/>
      <c r="AH38" s="15"/>
      <c r="AI38" s="15"/>
      <c r="AJ38" s="16"/>
      <c r="AK38" s="40" t="str">
        <f t="shared" si="45"/>
        <v>診断履歴情報モジュール_診断分類レコード_二次利用DB（断面）を作成する。</v>
      </c>
      <c r="AL38" s="41"/>
      <c r="AM38" s="41"/>
      <c r="AN38" s="41"/>
      <c r="AO38" s="41"/>
      <c r="AP38" s="41"/>
      <c r="AQ38" s="41"/>
      <c r="AR38" s="41"/>
      <c r="AS38" s="41"/>
      <c r="AT38" s="41"/>
      <c r="AU38" s="41"/>
      <c r="AV38" s="41"/>
      <c r="AW38" s="41"/>
      <c r="AX38" s="41"/>
      <c r="AY38" s="41"/>
      <c r="AZ38" s="41"/>
      <c r="BA38" s="41"/>
      <c r="BB38" s="41"/>
      <c r="BC38" s="41"/>
      <c r="BD38" s="41"/>
      <c r="BE38" s="41"/>
      <c r="BF38" s="42"/>
      <c r="BG38" s="17"/>
      <c r="BH38" s="15"/>
      <c r="BI38" s="15"/>
      <c r="BJ38" s="16"/>
      <c r="BK38" s="27" t="s">
        <v>22</v>
      </c>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9"/>
      <c r="CM38" s="3" t="str">
        <f t="shared" si="46"/>
        <v xml:space="preserve">[JB_D01_03_01_04_05]
jobName = 診断履歴情報モジュール_診断分類レコード_二次利用DB（断面）作成ジョブ
</v>
      </c>
    </row>
    <row r="39" spans="1:91" s="3" customFormat="1" ht="36.75" customHeight="1" x14ac:dyDescent="0.15">
      <c r="A39" s="18">
        <f t="shared" si="0"/>
        <v>35</v>
      </c>
      <c r="B39" s="19"/>
      <c r="C39" s="20" t="str">
        <f t="shared" si="11"/>
        <v>DLV_01</v>
      </c>
      <c r="D39" s="21"/>
      <c r="E39" s="21"/>
      <c r="F39" s="22"/>
      <c r="G39" s="20" t="str">
        <f t="shared" si="12"/>
        <v>二次利用DB（断面）作成</v>
      </c>
      <c r="H39" s="21"/>
      <c r="I39" s="21"/>
      <c r="J39" s="21"/>
      <c r="K39" s="22"/>
      <c r="L39" s="26" t="str">
        <f t="shared" ref="L39" si="49">C39&amp;"_"&amp;TEXT(4,"00")</f>
        <v>DLV_01_04</v>
      </c>
      <c r="M39" s="24"/>
      <c r="N39" s="24"/>
      <c r="O39" s="24"/>
      <c r="P39" s="26" t="s">
        <v>213</v>
      </c>
      <c r="Q39" s="24"/>
      <c r="R39" s="24"/>
      <c r="S39" s="24"/>
      <c r="T39" s="25"/>
      <c r="U39" s="17" t="str">
        <f>"JB_D01_03"&amp;RIGHT(L39,6)&amp;"_"&amp;TEXT(6,"00")</f>
        <v>JB_D01_03_01_04_06</v>
      </c>
      <c r="V39" s="15"/>
      <c r="W39" s="15"/>
      <c r="X39" s="15"/>
      <c r="Y39" s="15"/>
      <c r="Z39" s="15"/>
      <c r="AA39" s="15"/>
      <c r="AB39" s="16"/>
      <c r="AC39" s="17" t="s">
        <v>217</v>
      </c>
      <c r="AD39" s="15"/>
      <c r="AE39" s="15"/>
      <c r="AF39" s="15"/>
      <c r="AG39" s="15"/>
      <c r="AH39" s="15"/>
      <c r="AI39" s="15"/>
      <c r="AJ39" s="16"/>
      <c r="AK39" s="43" t="str">
        <f t="shared" ref="AK39" si="50">SUBSTITUTE(AC39,"作成ジョブ","")&amp;"を作成する。"</f>
        <v>経過記録情報モジュール_経過記録情報レコード_二次利用DB（断面）を作成する。</v>
      </c>
      <c r="AL39" s="41"/>
      <c r="AM39" s="41"/>
      <c r="AN39" s="41"/>
      <c r="AO39" s="41"/>
      <c r="AP39" s="41"/>
      <c r="AQ39" s="41"/>
      <c r="AR39" s="41"/>
      <c r="AS39" s="41"/>
      <c r="AT39" s="41"/>
      <c r="AU39" s="41"/>
      <c r="AV39" s="41"/>
      <c r="AW39" s="41"/>
      <c r="AX39" s="41"/>
      <c r="AY39" s="41"/>
      <c r="AZ39" s="41"/>
      <c r="BA39" s="41"/>
      <c r="BB39" s="41"/>
      <c r="BC39" s="41"/>
      <c r="BD39" s="41"/>
      <c r="BE39" s="41"/>
      <c r="BF39" s="42"/>
      <c r="BG39" s="17"/>
      <c r="BH39" s="15"/>
      <c r="BI39" s="15"/>
      <c r="BJ39" s="16"/>
      <c r="BK39" s="44" t="s">
        <v>22</v>
      </c>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9"/>
      <c r="CM39" s="3" t="str">
        <f t="shared" ref="CM39" si="51">"["&amp;U39&amp;"]"&amp;CHAR(10)&amp;"jobName = "&amp;SUBSTITUTE(AC39,CHAR(10),"")&amp;CHAR(10)&amp;IF(CK39&lt;&gt;"",CK39&amp;CHAR(10), "")</f>
        <v xml:space="preserve">[JB_D01_03_01_04_06]
jobName = 経過記録情報モジュール_経過記録情報レコード_二次利用DB（断面）作成ジョブ
</v>
      </c>
    </row>
    <row r="40" spans="1:91" s="3" customFormat="1" ht="36.75" customHeight="1" x14ac:dyDescent="0.15">
      <c r="A40" s="18">
        <f t="shared" si="0"/>
        <v>36</v>
      </c>
      <c r="B40" s="19"/>
      <c r="C40" s="20" t="str">
        <f t="shared" si="11"/>
        <v>DLV_01</v>
      </c>
      <c r="D40" s="21"/>
      <c r="E40" s="21"/>
      <c r="F40" s="22"/>
      <c r="G40" s="20" t="str">
        <f t="shared" si="12"/>
        <v>二次利用DB（断面）作成</v>
      </c>
      <c r="H40" s="21"/>
      <c r="I40" s="21"/>
      <c r="J40" s="21"/>
      <c r="K40" s="22"/>
      <c r="L40" s="26" t="str">
        <f t="shared" ref="L40:L47" si="52">C40&amp;"_"&amp;TEXT(4,"00")</f>
        <v>DLV_01_04</v>
      </c>
      <c r="M40" s="24"/>
      <c r="N40" s="24"/>
      <c r="O40" s="24"/>
      <c r="P40" s="26" t="s">
        <v>213</v>
      </c>
      <c r="Q40" s="24"/>
      <c r="R40" s="24"/>
      <c r="S40" s="24"/>
      <c r="T40" s="25"/>
      <c r="U40" s="17" t="str">
        <f>"JB_D01_03"&amp;RIGHT(L40,6)&amp;"_"&amp;TEXT(7,"00")</f>
        <v>JB_D01_03_01_04_07</v>
      </c>
      <c r="V40" s="15"/>
      <c r="W40" s="15"/>
      <c r="X40" s="15"/>
      <c r="Y40" s="15"/>
      <c r="Z40" s="15"/>
      <c r="AA40" s="15"/>
      <c r="AB40" s="16"/>
      <c r="AC40" s="17" t="s">
        <v>218</v>
      </c>
      <c r="AD40" s="15"/>
      <c r="AE40" s="15"/>
      <c r="AF40" s="15"/>
      <c r="AG40" s="15"/>
      <c r="AH40" s="15"/>
      <c r="AI40" s="15"/>
      <c r="AJ40" s="16"/>
      <c r="AK40" s="43" t="str">
        <f t="shared" ref="AK40:AK47" si="53">SUBSTITUTE(AC40,"作成ジョブ","")&amp;"を作成する。"</f>
        <v>経過記録情報モジュール_プロブレムレコード_二次利用DB（断面）を作成する。</v>
      </c>
      <c r="AL40" s="41"/>
      <c r="AM40" s="41"/>
      <c r="AN40" s="41"/>
      <c r="AO40" s="41"/>
      <c r="AP40" s="41"/>
      <c r="AQ40" s="41"/>
      <c r="AR40" s="41"/>
      <c r="AS40" s="41"/>
      <c r="AT40" s="41"/>
      <c r="AU40" s="41"/>
      <c r="AV40" s="41"/>
      <c r="AW40" s="41"/>
      <c r="AX40" s="41"/>
      <c r="AY40" s="41"/>
      <c r="AZ40" s="41"/>
      <c r="BA40" s="41"/>
      <c r="BB40" s="41"/>
      <c r="BC40" s="41"/>
      <c r="BD40" s="41"/>
      <c r="BE40" s="41"/>
      <c r="BF40" s="42"/>
      <c r="BG40" s="17"/>
      <c r="BH40" s="15"/>
      <c r="BI40" s="15"/>
      <c r="BJ40" s="16"/>
      <c r="BK40" s="44" t="s">
        <v>22</v>
      </c>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9"/>
      <c r="CM40" s="3" t="str">
        <f t="shared" ref="CM40:CM47" si="54">"["&amp;U40&amp;"]"&amp;CHAR(10)&amp;"jobName = "&amp;SUBSTITUTE(AC40,CHAR(10),"")&amp;CHAR(10)&amp;IF(CK40&lt;&gt;"",CK40&amp;CHAR(10), "")</f>
        <v xml:space="preserve">[JB_D01_03_01_04_07]
jobName = 経過記録情報モジュール_プロブレムレコード_二次利用DB（断面）作成ジョブ
</v>
      </c>
    </row>
    <row r="41" spans="1:91" s="3" customFormat="1" ht="36.75" customHeight="1" x14ac:dyDescent="0.15">
      <c r="A41" s="18">
        <f t="shared" si="0"/>
        <v>37</v>
      </c>
      <c r="B41" s="19"/>
      <c r="C41" s="20" t="str">
        <f t="shared" ref="C41:C48" si="55">C33</f>
        <v>DLV_01</v>
      </c>
      <c r="D41" s="21"/>
      <c r="E41" s="21"/>
      <c r="F41" s="22"/>
      <c r="G41" s="20" t="str">
        <f t="shared" ref="G41:G48" si="56">G33</f>
        <v>二次利用DB（断面）作成</v>
      </c>
      <c r="H41" s="21"/>
      <c r="I41" s="21"/>
      <c r="J41" s="21"/>
      <c r="K41" s="22"/>
      <c r="L41" s="26" t="str">
        <f t="shared" si="52"/>
        <v>DLV_01_04</v>
      </c>
      <c r="M41" s="24"/>
      <c r="N41" s="24"/>
      <c r="O41" s="24"/>
      <c r="P41" s="26" t="s">
        <v>213</v>
      </c>
      <c r="Q41" s="24"/>
      <c r="R41" s="24"/>
      <c r="S41" s="24"/>
      <c r="T41" s="25"/>
      <c r="U41" s="17" t="str">
        <f>"JB_D01_03"&amp;RIGHT(L41,6)&amp;"_"&amp;TEXT(8,"00")</f>
        <v>JB_D01_03_01_04_08</v>
      </c>
      <c r="V41" s="15"/>
      <c r="W41" s="15"/>
      <c r="X41" s="15"/>
      <c r="Y41" s="15"/>
      <c r="Z41" s="15"/>
      <c r="AA41" s="15"/>
      <c r="AB41" s="16"/>
      <c r="AC41" s="17" t="s">
        <v>219</v>
      </c>
      <c r="AD41" s="15"/>
      <c r="AE41" s="15"/>
      <c r="AF41" s="15"/>
      <c r="AG41" s="15"/>
      <c r="AH41" s="15"/>
      <c r="AI41" s="15"/>
      <c r="AJ41" s="16"/>
      <c r="AK41" s="43" t="str">
        <f t="shared" si="53"/>
        <v>経過記録情報モジュール_身体所見レコード_二次利用DB（断面）を作成する。</v>
      </c>
      <c r="AL41" s="41"/>
      <c r="AM41" s="41"/>
      <c r="AN41" s="41"/>
      <c r="AO41" s="41"/>
      <c r="AP41" s="41"/>
      <c r="AQ41" s="41"/>
      <c r="AR41" s="41"/>
      <c r="AS41" s="41"/>
      <c r="AT41" s="41"/>
      <c r="AU41" s="41"/>
      <c r="AV41" s="41"/>
      <c r="AW41" s="41"/>
      <c r="AX41" s="41"/>
      <c r="AY41" s="41"/>
      <c r="AZ41" s="41"/>
      <c r="BA41" s="41"/>
      <c r="BB41" s="41"/>
      <c r="BC41" s="41"/>
      <c r="BD41" s="41"/>
      <c r="BE41" s="41"/>
      <c r="BF41" s="42"/>
      <c r="BG41" s="17"/>
      <c r="BH41" s="15"/>
      <c r="BI41" s="15"/>
      <c r="BJ41" s="16"/>
      <c r="BK41" s="44" t="s">
        <v>22</v>
      </c>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9"/>
      <c r="CM41" s="3" t="str">
        <f t="shared" si="54"/>
        <v xml:space="preserve">[JB_D01_03_01_04_08]
jobName = 経過記録情報モジュール_身体所見レコード_二次利用DB（断面）作成ジョブ
</v>
      </c>
    </row>
    <row r="42" spans="1:91" s="3" customFormat="1" ht="36.75" customHeight="1" x14ac:dyDescent="0.15">
      <c r="A42" s="18">
        <f t="shared" si="0"/>
        <v>38</v>
      </c>
      <c r="B42" s="19"/>
      <c r="C42" s="20" t="str">
        <f t="shared" si="55"/>
        <v>DLV_01</v>
      </c>
      <c r="D42" s="21"/>
      <c r="E42" s="21"/>
      <c r="F42" s="22"/>
      <c r="G42" s="20" t="str">
        <f t="shared" si="56"/>
        <v>二次利用DB（断面）作成</v>
      </c>
      <c r="H42" s="21"/>
      <c r="I42" s="21"/>
      <c r="J42" s="21"/>
      <c r="K42" s="22"/>
      <c r="L42" s="26" t="str">
        <f t="shared" ref="L42" si="57">C42&amp;"_"&amp;TEXT(4,"00")</f>
        <v>DLV_01_04</v>
      </c>
      <c r="M42" s="24"/>
      <c r="N42" s="24"/>
      <c r="O42" s="24"/>
      <c r="P42" s="26" t="s">
        <v>213</v>
      </c>
      <c r="Q42" s="24"/>
      <c r="R42" s="24"/>
      <c r="S42" s="24"/>
      <c r="T42" s="25"/>
      <c r="U42" s="17" t="str">
        <f>"JB_D01_03"&amp;RIGHT(L42,6)&amp;"_"&amp;TEXT(15,"00")</f>
        <v>JB_D01_03_01_04_15</v>
      </c>
      <c r="V42" s="15"/>
      <c r="W42" s="15"/>
      <c r="X42" s="15"/>
      <c r="Y42" s="15"/>
      <c r="Z42" s="15"/>
      <c r="AA42" s="15"/>
      <c r="AB42" s="16"/>
      <c r="AC42" s="17" t="s">
        <v>220</v>
      </c>
      <c r="AD42" s="15"/>
      <c r="AE42" s="15"/>
      <c r="AF42" s="15"/>
      <c r="AG42" s="15"/>
      <c r="AH42" s="15"/>
      <c r="AI42" s="15"/>
      <c r="AJ42" s="16"/>
      <c r="AK42" s="43" t="str">
        <f t="shared" ref="AK42" si="58">SUBSTITUTE(AC42,"作成ジョブ","")&amp;"を作成する。"</f>
        <v>経過記録情報モジュール_アセスメントレコード_二次利用DB（断面）を作成する。</v>
      </c>
      <c r="AL42" s="41"/>
      <c r="AM42" s="41"/>
      <c r="AN42" s="41"/>
      <c r="AO42" s="41"/>
      <c r="AP42" s="41"/>
      <c r="AQ42" s="41"/>
      <c r="AR42" s="41"/>
      <c r="AS42" s="41"/>
      <c r="AT42" s="41"/>
      <c r="AU42" s="41"/>
      <c r="AV42" s="41"/>
      <c r="AW42" s="41"/>
      <c r="AX42" s="41"/>
      <c r="AY42" s="41"/>
      <c r="AZ42" s="41"/>
      <c r="BA42" s="41"/>
      <c r="BB42" s="41"/>
      <c r="BC42" s="41"/>
      <c r="BD42" s="41"/>
      <c r="BE42" s="41"/>
      <c r="BF42" s="42"/>
      <c r="BG42" s="17"/>
      <c r="BH42" s="15"/>
      <c r="BI42" s="15"/>
      <c r="BJ42" s="16"/>
      <c r="BK42" s="44" t="s">
        <v>22</v>
      </c>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9"/>
      <c r="CM42" s="3" t="str">
        <f t="shared" ref="CM42" si="59">"["&amp;U42&amp;"]"&amp;CHAR(10)&amp;"jobName = "&amp;SUBSTITUTE(AC42,CHAR(10),"")&amp;CHAR(10)&amp;IF(CK42&lt;&gt;"",CK42&amp;CHAR(10), "")</f>
        <v xml:space="preserve">[JB_D01_03_01_04_15]
jobName = 経過記録情報モジュール_アセスメントレコード_二次利用DB（断面）作成ジョブ
</v>
      </c>
    </row>
    <row r="43" spans="1:91" s="3" customFormat="1" ht="36.75" customHeight="1" x14ac:dyDescent="0.15">
      <c r="A43" s="18">
        <f t="shared" si="0"/>
        <v>39</v>
      </c>
      <c r="B43" s="19"/>
      <c r="C43" s="20" t="str">
        <f t="shared" si="55"/>
        <v>DLV_01</v>
      </c>
      <c r="D43" s="21"/>
      <c r="E43" s="21"/>
      <c r="F43" s="22"/>
      <c r="G43" s="20" t="str">
        <f t="shared" si="56"/>
        <v>二次利用DB（断面）作成</v>
      </c>
      <c r="H43" s="21"/>
      <c r="I43" s="21"/>
      <c r="J43" s="21"/>
      <c r="K43" s="22"/>
      <c r="L43" s="26" t="str">
        <f t="shared" si="52"/>
        <v>DLV_01_04</v>
      </c>
      <c r="M43" s="24"/>
      <c r="N43" s="24"/>
      <c r="O43" s="24"/>
      <c r="P43" s="26" t="s">
        <v>213</v>
      </c>
      <c r="Q43" s="24"/>
      <c r="R43" s="24"/>
      <c r="S43" s="24"/>
      <c r="T43" s="25"/>
      <c r="U43" s="17" t="str">
        <f>"JB_D01_03"&amp;RIGHT(L43,6)&amp;"_"&amp;TEXT(22,"00")</f>
        <v>JB_D01_03_01_04_22</v>
      </c>
      <c r="V43" s="15"/>
      <c r="W43" s="15"/>
      <c r="X43" s="15"/>
      <c r="Y43" s="15"/>
      <c r="Z43" s="15"/>
      <c r="AA43" s="15"/>
      <c r="AB43" s="16"/>
      <c r="AC43" s="17" t="s">
        <v>221</v>
      </c>
      <c r="AD43" s="15"/>
      <c r="AE43" s="15"/>
      <c r="AF43" s="15"/>
      <c r="AG43" s="15"/>
      <c r="AH43" s="15"/>
      <c r="AI43" s="15"/>
      <c r="AJ43" s="16"/>
      <c r="AK43" s="43" t="str">
        <f t="shared" si="53"/>
        <v>経過記録情報モジュール_外部参照レコード_二次利用DB（断面）を作成する。</v>
      </c>
      <c r="AL43" s="41"/>
      <c r="AM43" s="41"/>
      <c r="AN43" s="41"/>
      <c r="AO43" s="41"/>
      <c r="AP43" s="41"/>
      <c r="AQ43" s="41"/>
      <c r="AR43" s="41"/>
      <c r="AS43" s="41"/>
      <c r="AT43" s="41"/>
      <c r="AU43" s="41"/>
      <c r="AV43" s="41"/>
      <c r="AW43" s="41"/>
      <c r="AX43" s="41"/>
      <c r="AY43" s="41"/>
      <c r="AZ43" s="41"/>
      <c r="BA43" s="41"/>
      <c r="BB43" s="41"/>
      <c r="BC43" s="41"/>
      <c r="BD43" s="41"/>
      <c r="BE43" s="41"/>
      <c r="BF43" s="42"/>
      <c r="BG43" s="17"/>
      <c r="BH43" s="15"/>
      <c r="BI43" s="15"/>
      <c r="BJ43" s="16"/>
      <c r="BK43" s="44" t="s">
        <v>22</v>
      </c>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9"/>
      <c r="CM43" s="3" t="str">
        <f t="shared" si="54"/>
        <v xml:space="preserve">[JB_D01_03_01_04_22]
jobName = 経過記録情報モジュール_外部参照レコード_二次利用DB（断面）作成ジョブ
</v>
      </c>
    </row>
    <row r="44" spans="1:91" s="3" customFormat="1" ht="36.75" customHeight="1" x14ac:dyDescent="0.15">
      <c r="A44" s="18">
        <f t="shared" si="0"/>
        <v>40</v>
      </c>
      <c r="B44" s="19"/>
      <c r="C44" s="20" t="str">
        <f t="shared" si="55"/>
        <v>DLV_01</v>
      </c>
      <c r="D44" s="21"/>
      <c r="E44" s="21"/>
      <c r="F44" s="22"/>
      <c r="G44" s="20" t="str">
        <f t="shared" si="56"/>
        <v>二次利用DB（断面）作成</v>
      </c>
      <c r="H44" s="21"/>
      <c r="I44" s="21"/>
      <c r="J44" s="21"/>
      <c r="K44" s="22"/>
      <c r="L44" s="26" t="str">
        <f t="shared" ref="L44" si="60">C44&amp;"_"&amp;TEXT(4,"00")</f>
        <v>DLV_01_04</v>
      </c>
      <c r="M44" s="24"/>
      <c r="N44" s="24"/>
      <c r="O44" s="24"/>
      <c r="P44" s="26" t="s">
        <v>213</v>
      </c>
      <c r="Q44" s="24"/>
      <c r="R44" s="24"/>
      <c r="S44" s="24"/>
      <c r="T44" s="25"/>
      <c r="U44" s="17" t="str">
        <f>"JB_D01_03"&amp;RIGHT(L44,6)&amp;"_"&amp;TEXT(23,"00")</f>
        <v>JB_D01_03_01_04_23</v>
      </c>
      <c r="V44" s="15"/>
      <c r="W44" s="15"/>
      <c r="X44" s="15"/>
      <c r="Y44" s="15"/>
      <c r="Z44" s="15"/>
      <c r="AA44" s="15"/>
      <c r="AB44" s="16"/>
      <c r="AC44" s="17" t="s">
        <v>222</v>
      </c>
      <c r="AD44" s="15"/>
      <c r="AE44" s="15"/>
      <c r="AF44" s="15"/>
      <c r="AG44" s="15"/>
      <c r="AH44" s="15"/>
      <c r="AI44" s="15"/>
      <c r="AJ44" s="16"/>
      <c r="AK44" s="43" t="str">
        <f t="shared" ref="AK44" si="61">SUBSTITUTE(AC44,"作成ジョブ","")&amp;"を作成する。"</f>
        <v>臨床サマリーモジュール_臨床サマリー情報レコード_二次利用DB（断面）を作成する。</v>
      </c>
      <c r="AL44" s="41"/>
      <c r="AM44" s="41"/>
      <c r="AN44" s="41"/>
      <c r="AO44" s="41"/>
      <c r="AP44" s="41"/>
      <c r="AQ44" s="41"/>
      <c r="AR44" s="41"/>
      <c r="AS44" s="41"/>
      <c r="AT44" s="41"/>
      <c r="AU44" s="41"/>
      <c r="AV44" s="41"/>
      <c r="AW44" s="41"/>
      <c r="AX44" s="41"/>
      <c r="AY44" s="41"/>
      <c r="AZ44" s="41"/>
      <c r="BA44" s="41"/>
      <c r="BB44" s="41"/>
      <c r="BC44" s="41"/>
      <c r="BD44" s="41"/>
      <c r="BE44" s="41"/>
      <c r="BF44" s="42"/>
      <c r="BG44" s="17"/>
      <c r="BH44" s="15"/>
      <c r="BI44" s="15"/>
      <c r="BJ44" s="16"/>
      <c r="BK44" s="44" t="s">
        <v>22</v>
      </c>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9"/>
      <c r="CM44" s="3" t="str">
        <f t="shared" ref="CM44" si="62">"["&amp;U44&amp;"]"&amp;CHAR(10)&amp;"jobName = "&amp;SUBSTITUTE(AC44,CHAR(10),"")&amp;CHAR(10)&amp;IF(CK44&lt;&gt;"",CK44&amp;CHAR(10), "")</f>
        <v xml:space="preserve">[JB_D01_03_01_04_23]
jobName = 臨床サマリーモジュール_臨床サマリー情報レコード_二次利用DB（断面）作成ジョブ
</v>
      </c>
    </row>
    <row r="45" spans="1:91" s="3" customFormat="1" ht="36.75" customHeight="1" x14ac:dyDescent="0.15">
      <c r="A45" s="18">
        <f t="shared" si="0"/>
        <v>41</v>
      </c>
      <c r="B45" s="19"/>
      <c r="C45" s="20" t="str">
        <f t="shared" si="55"/>
        <v>DLV_01</v>
      </c>
      <c r="D45" s="21"/>
      <c r="E45" s="21"/>
      <c r="F45" s="22"/>
      <c r="G45" s="20" t="str">
        <f t="shared" si="56"/>
        <v>二次利用DB（断面）作成</v>
      </c>
      <c r="H45" s="21"/>
      <c r="I45" s="21"/>
      <c r="J45" s="21"/>
      <c r="K45" s="22"/>
      <c r="L45" s="26" t="str">
        <f t="shared" si="52"/>
        <v>DLV_01_04</v>
      </c>
      <c r="M45" s="24"/>
      <c r="N45" s="24"/>
      <c r="O45" s="24"/>
      <c r="P45" s="26" t="s">
        <v>213</v>
      </c>
      <c r="Q45" s="24"/>
      <c r="R45" s="24"/>
      <c r="S45" s="24"/>
      <c r="T45" s="25"/>
      <c r="U45" s="17" t="str">
        <f>"JB_D01_03"&amp;RIGHT(L45,6)&amp;"_"&amp;TEXT(24,"00")</f>
        <v>JB_D01_03_01_04_24</v>
      </c>
      <c r="V45" s="15"/>
      <c r="W45" s="15"/>
      <c r="X45" s="15"/>
      <c r="Y45" s="15"/>
      <c r="Z45" s="15"/>
      <c r="AA45" s="15"/>
      <c r="AB45" s="16"/>
      <c r="AC45" s="17" t="s">
        <v>223</v>
      </c>
      <c r="AD45" s="15"/>
      <c r="AE45" s="15"/>
      <c r="AF45" s="15"/>
      <c r="AG45" s="15"/>
      <c r="AH45" s="15"/>
      <c r="AI45" s="15"/>
      <c r="AJ45" s="16"/>
      <c r="AK45" s="43" t="str">
        <f t="shared" si="53"/>
        <v>臨床サマリーモジュール_外来受診レコード_二次利用DB（断面）を作成する。</v>
      </c>
      <c r="AL45" s="41"/>
      <c r="AM45" s="41"/>
      <c r="AN45" s="41"/>
      <c r="AO45" s="41"/>
      <c r="AP45" s="41"/>
      <c r="AQ45" s="41"/>
      <c r="AR45" s="41"/>
      <c r="AS45" s="41"/>
      <c r="AT45" s="41"/>
      <c r="AU45" s="41"/>
      <c r="AV45" s="41"/>
      <c r="AW45" s="41"/>
      <c r="AX45" s="41"/>
      <c r="AY45" s="41"/>
      <c r="AZ45" s="41"/>
      <c r="BA45" s="41"/>
      <c r="BB45" s="41"/>
      <c r="BC45" s="41"/>
      <c r="BD45" s="41"/>
      <c r="BE45" s="41"/>
      <c r="BF45" s="42"/>
      <c r="BG45" s="17"/>
      <c r="BH45" s="15"/>
      <c r="BI45" s="15"/>
      <c r="BJ45" s="16"/>
      <c r="BK45" s="44" t="s">
        <v>22</v>
      </c>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9"/>
      <c r="CM45" s="3" t="str">
        <f t="shared" si="54"/>
        <v xml:space="preserve">[JB_D01_03_01_04_24]
jobName = 臨床サマリーモジュール_外来受診レコード_二次利用DB（断面）作成ジョブ
</v>
      </c>
    </row>
    <row r="46" spans="1:91" s="3" customFormat="1" ht="36.75" customHeight="1" x14ac:dyDescent="0.15">
      <c r="A46" s="18">
        <f t="shared" si="0"/>
        <v>42</v>
      </c>
      <c r="B46" s="19"/>
      <c r="C46" s="20" t="str">
        <f t="shared" si="55"/>
        <v>DLV_01</v>
      </c>
      <c r="D46" s="21"/>
      <c r="E46" s="21"/>
      <c r="F46" s="22"/>
      <c r="G46" s="20" t="str">
        <f t="shared" si="56"/>
        <v>二次利用DB（断面）作成</v>
      </c>
      <c r="H46" s="21"/>
      <c r="I46" s="21"/>
      <c r="J46" s="21"/>
      <c r="K46" s="22"/>
      <c r="L46" s="26" t="str">
        <f t="shared" ref="L46" si="63">C46&amp;"_"&amp;TEXT(4,"00")</f>
        <v>DLV_01_04</v>
      </c>
      <c r="M46" s="24"/>
      <c r="N46" s="24"/>
      <c r="O46" s="24"/>
      <c r="P46" s="26" t="s">
        <v>213</v>
      </c>
      <c r="Q46" s="24"/>
      <c r="R46" s="24"/>
      <c r="S46" s="24"/>
      <c r="T46" s="25"/>
      <c r="U46" s="17" t="str">
        <f>"JB_D01_03"&amp;RIGHT(L46,6)&amp;"_"&amp;TEXT(25,"00")</f>
        <v>JB_D01_03_01_04_25</v>
      </c>
      <c r="V46" s="15"/>
      <c r="W46" s="15"/>
      <c r="X46" s="15"/>
      <c r="Y46" s="15"/>
      <c r="Z46" s="15"/>
      <c r="AA46" s="15"/>
      <c r="AB46" s="16"/>
      <c r="AC46" s="17" t="s">
        <v>224</v>
      </c>
      <c r="AD46" s="15"/>
      <c r="AE46" s="15"/>
      <c r="AF46" s="15"/>
      <c r="AG46" s="15"/>
      <c r="AH46" s="15"/>
      <c r="AI46" s="15"/>
      <c r="AJ46" s="16"/>
      <c r="AK46" s="43" t="str">
        <f t="shared" ref="AK46" si="64">SUBSTITUTE(AC46,"作成ジョブ","")&amp;"を作成する。"</f>
        <v>臨床サマリーモジュール_入院レコード_二次利用DB（断面）を作成する。</v>
      </c>
      <c r="AL46" s="41"/>
      <c r="AM46" s="41"/>
      <c r="AN46" s="41"/>
      <c r="AO46" s="41"/>
      <c r="AP46" s="41"/>
      <c r="AQ46" s="41"/>
      <c r="AR46" s="41"/>
      <c r="AS46" s="41"/>
      <c r="AT46" s="41"/>
      <c r="AU46" s="41"/>
      <c r="AV46" s="41"/>
      <c r="AW46" s="41"/>
      <c r="AX46" s="41"/>
      <c r="AY46" s="41"/>
      <c r="AZ46" s="41"/>
      <c r="BA46" s="41"/>
      <c r="BB46" s="41"/>
      <c r="BC46" s="41"/>
      <c r="BD46" s="41"/>
      <c r="BE46" s="41"/>
      <c r="BF46" s="42"/>
      <c r="BG46" s="17"/>
      <c r="BH46" s="15"/>
      <c r="BI46" s="15"/>
      <c r="BJ46" s="16"/>
      <c r="BK46" s="44" t="s">
        <v>22</v>
      </c>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9"/>
      <c r="CM46" s="3" t="str">
        <f t="shared" ref="CM46" si="65">"["&amp;U46&amp;"]"&amp;CHAR(10)&amp;"jobName = "&amp;SUBSTITUTE(AC46,CHAR(10),"")&amp;CHAR(10)&amp;IF(CK46&lt;&gt;"",CK46&amp;CHAR(10), "")</f>
        <v xml:space="preserve">[JB_D01_03_01_04_25]
jobName = 臨床サマリーモジュール_入院レコード_二次利用DB（断面）作成ジョブ
</v>
      </c>
    </row>
    <row r="47" spans="1:91" s="3" customFormat="1" ht="36.75" customHeight="1" x14ac:dyDescent="0.15">
      <c r="A47" s="18">
        <f t="shared" si="0"/>
        <v>43</v>
      </c>
      <c r="B47" s="19"/>
      <c r="C47" s="20" t="str">
        <f t="shared" si="55"/>
        <v>DLV_01</v>
      </c>
      <c r="D47" s="21"/>
      <c r="E47" s="21"/>
      <c r="F47" s="22"/>
      <c r="G47" s="20" t="str">
        <f t="shared" si="56"/>
        <v>二次利用DB（断面）作成</v>
      </c>
      <c r="H47" s="21"/>
      <c r="I47" s="21"/>
      <c r="J47" s="21"/>
      <c r="K47" s="22"/>
      <c r="L47" s="26" t="str">
        <f t="shared" si="52"/>
        <v>DLV_01_04</v>
      </c>
      <c r="M47" s="24"/>
      <c r="N47" s="24"/>
      <c r="O47" s="24"/>
      <c r="P47" s="26" t="s">
        <v>213</v>
      </c>
      <c r="Q47" s="24"/>
      <c r="R47" s="24"/>
      <c r="S47" s="24"/>
      <c r="T47" s="25"/>
      <c r="U47" s="17" t="str">
        <f>"JB_D01_03"&amp;RIGHT(L47,6)&amp;"_"&amp;TEXT(29,"00")</f>
        <v>JB_D01_03_01_04_29</v>
      </c>
      <c r="V47" s="15"/>
      <c r="W47" s="15"/>
      <c r="X47" s="15"/>
      <c r="Y47" s="15"/>
      <c r="Z47" s="15"/>
      <c r="AA47" s="15"/>
      <c r="AB47" s="16"/>
      <c r="AC47" s="17" t="s">
        <v>225</v>
      </c>
      <c r="AD47" s="15"/>
      <c r="AE47" s="15"/>
      <c r="AF47" s="15"/>
      <c r="AG47" s="15"/>
      <c r="AH47" s="15"/>
      <c r="AI47" s="15"/>
      <c r="AJ47" s="16"/>
      <c r="AK47" s="43" t="str">
        <f t="shared" si="53"/>
        <v>臨床サマリーモジュール_経過記録レコード_二次利用DB（断面）を作成する。</v>
      </c>
      <c r="AL47" s="41"/>
      <c r="AM47" s="41"/>
      <c r="AN47" s="41"/>
      <c r="AO47" s="41"/>
      <c r="AP47" s="41"/>
      <c r="AQ47" s="41"/>
      <c r="AR47" s="41"/>
      <c r="AS47" s="41"/>
      <c r="AT47" s="41"/>
      <c r="AU47" s="41"/>
      <c r="AV47" s="41"/>
      <c r="AW47" s="41"/>
      <c r="AX47" s="41"/>
      <c r="AY47" s="41"/>
      <c r="AZ47" s="41"/>
      <c r="BA47" s="41"/>
      <c r="BB47" s="41"/>
      <c r="BC47" s="41"/>
      <c r="BD47" s="41"/>
      <c r="BE47" s="41"/>
      <c r="BF47" s="42"/>
      <c r="BG47" s="17"/>
      <c r="BH47" s="15"/>
      <c r="BI47" s="15"/>
      <c r="BJ47" s="16"/>
      <c r="BK47" s="44" t="s">
        <v>22</v>
      </c>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9"/>
      <c r="CM47" s="3" t="str">
        <f t="shared" si="54"/>
        <v xml:space="preserve">[JB_D01_03_01_04_29]
jobName = 臨床サマリーモジュール_経過記録レコード_二次利用DB（断面）作成ジョブ
</v>
      </c>
    </row>
    <row r="48" spans="1:91" s="3" customFormat="1" ht="36.75" customHeight="1" x14ac:dyDescent="0.15">
      <c r="A48" s="18">
        <f t="shared" si="0"/>
        <v>44</v>
      </c>
      <c r="B48" s="19"/>
      <c r="C48" s="20" t="str">
        <f t="shared" si="55"/>
        <v>DLV_01</v>
      </c>
      <c r="D48" s="21"/>
      <c r="E48" s="21"/>
      <c r="F48" s="22"/>
      <c r="G48" s="20" t="str">
        <f t="shared" si="56"/>
        <v>二次利用DB（断面）作成</v>
      </c>
      <c r="H48" s="21"/>
      <c r="I48" s="21"/>
      <c r="J48" s="21"/>
      <c r="K48" s="22"/>
      <c r="L48" s="26" t="str">
        <f t="shared" ref="L48" si="66">C48&amp;"_"&amp;TEXT(4,"00")</f>
        <v>DLV_01_04</v>
      </c>
      <c r="M48" s="24"/>
      <c r="N48" s="24"/>
      <c r="O48" s="24"/>
      <c r="P48" s="26" t="s">
        <v>213</v>
      </c>
      <c r="Q48" s="24"/>
      <c r="R48" s="24"/>
      <c r="S48" s="24"/>
      <c r="T48" s="25"/>
      <c r="U48" s="17" t="str">
        <f>"JB_D01_03"&amp;RIGHT(L48,6)&amp;"_"&amp;TEXT(30,"00")</f>
        <v>JB_D01_03_01_04_30</v>
      </c>
      <c r="V48" s="15"/>
      <c r="W48" s="15"/>
      <c r="X48" s="15"/>
      <c r="Y48" s="15"/>
      <c r="Z48" s="15"/>
      <c r="AA48" s="15"/>
      <c r="AB48" s="16"/>
      <c r="AC48" s="17" t="s">
        <v>226</v>
      </c>
      <c r="AD48" s="15"/>
      <c r="AE48" s="15"/>
      <c r="AF48" s="15"/>
      <c r="AG48" s="15"/>
      <c r="AH48" s="15"/>
      <c r="AI48" s="15"/>
      <c r="AJ48" s="16"/>
      <c r="AK48" s="43" t="str">
        <f t="shared" ref="AK48" si="67">SUBSTITUTE(AC48,"作成ジョブ","")&amp;"を作成する。"</f>
        <v>臨床サマリーモジュール_検査結果レコード_二次利用DB（断面）を作成する。</v>
      </c>
      <c r="AL48" s="41"/>
      <c r="AM48" s="41"/>
      <c r="AN48" s="41"/>
      <c r="AO48" s="41"/>
      <c r="AP48" s="41"/>
      <c r="AQ48" s="41"/>
      <c r="AR48" s="41"/>
      <c r="AS48" s="41"/>
      <c r="AT48" s="41"/>
      <c r="AU48" s="41"/>
      <c r="AV48" s="41"/>
      <c r="AW48" s="41"/>
      <c r="AX48" s="41"/>
      <c r="AY48" s="41"/>
      <c r="AZ48" s="41"/>
      <c r="BA48" s="41"/>
      <c r="BB48" s="41"/>
      <c r="BC48" s="41"/>
      <c r="BD48" s="41"/>
      <c r="BE48" s="41"/>
      <c r="BF48" s="42"/>
      <c r="BG48" s="17"/>
      <c r="BH48" s="15"/>
      <c r="BI48" s="15"/>
      <c r="BJ48" s="16"/>
      <c r="BK48" s="44" t="s">
        <v>22</v>
      </c>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9"/>
      <c r="CM48" s="3" t="str">
        <f t="shared" ref="CM48" si="68">"["&amp;U48&amp;"]"&amp;CHAR(10)&amp;"jobName = "&amp;SUBSTITUTE(AC48,CHAR(10),"")&amp;CHAR(10)&amp;IF(CK48&lt;&gt;"",CK48&amp;CHAR(10), "")</f>
        <v xml:space="preserve">[JB_D01_03_01_04_30]
jobName = 臨床サマリーモジュール_検査結果レコード_二次利用DB（断面）作成ジョブ
</v>
      </c>
    </row>
    <row r="49" spans="1:91" s="3" customFormat="1" ht="36.75" customHeight="1" x14ac:dyDescent="0.15">
      <c r="A49" s="18">
        <f t="shared" si="0"/>
        <v>45</v>
      </c>
      <c r="B49" s="19"/>
      <c r="C49" s="20" t="str">
        <f>C38</f>
        <v>DLV_01</v>
      </c>
      <c r="D49" s="21"/>
      <c r="E49" s="21"/>
      <c r="F49" s="22"/>
      <c r="G49" s="20" t="str">
        <f>G38</f>
        <v>二次利用DB（断面）作成</v>
      </c>
      <c r="H49" s="21"/>
      <c r="I49" s="21"/>
      <c r="J49" s="21"/>
      <c r="K49" s="22"/>
      <c r="L49" s="23" t="str">
        <f t="shared" si="47"/>
        <v>DLV_01_04</v>
      </c>
      <c r="M49" s="24"/>
      <c r="N49" s="24"/>
      <c r="O49" s="24"/>
      <c r="P49" s="23" t="s">
        <v>213</v>
      </c>
      <c r="Q49" s="24"/>
      <c r="R49" s="24"/>
      <c r="S49" s="24"/>
      <c r="T49" s="25"/>
      <c r="U49" s="14" t="str">
        <f>"JB_D01_03"&amp;RIGHT(L49,6)&amp;"_"&amp;TEXT(31,"00")</f>
        <v>JB_D01_03_01_04_31</v>
      </c>
      <c r="V49" s="15"/>
      <c r="W49" s="15"/>
      <c r="X49" s="15"/>
      <c r="Y49" s="15"/>
      <c r="Z49" s="15"/>
      <c r="AA49" s="15"/>
      <c r="AB49" s="16"/>
      <c r="AC49" s="17" t="s">
        <v>227</v>
      </c>
      <c r="AD49" s="15"/>
      <c r="AE49" s="15"/>
      <c r="AF49" s="15"/>
      <c r="AG49" s="15"/>
      <c r="AH49" s="15"/>
      <c r="AI49" s="15"/>
      <c r="AJ49" s="16"/>
      <c r="AK49" s="40" t="str">
        <f t="shared" ref="AK49:AK52" si="69">SUBSTITUTE(AC49,"作成ジョブ","")&amp;"を作成する。"</f>
        <v>検歴情報モジュール_検歴情報_二次利用DB（断面）を作成する。</v>
      </c>
      <c r="AL49" s="41"/>
      <c r="AM49" s="41"/>
      <c r="AN49" s="41"/>
      <c r="AO49" s="41"/>
      <c r="AP49" s="41"/>
      <c r="AQ49" s="41"/>
      <c r="AR49" s="41"/>
      <c r="AS49" s="41"/>
      <c r="AT49" s="41"/>
      <c r="AU49" s="41"/>
      <c r="AV49" s="41"/>
      <c r="AW49" s="41"/>
      <c r="AX49" s="41"/>
      <c r="AY49" s="41"/>
      <c r="AZ49" s="41"/>
      <c r="BA49" s="41"/>
      <c r="BB49" s="41"/>
      <c r="BC49" s="41"/>
      <c r="BD49" s="41"/>
      <c r="BE49" s="41"/>
      <c r="BF49" s="42"/>
      <c r="BG49" s="17"/>
      <c r="BH49" s="15"/>
      <c r="BI49" s="15"/>
      <c r="BJ49" s="16"/>
      <c r="BK49" s="27" t="s">
        <v>22</v>
      </c>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9"/>
      <c r="CM49" s="3" t="str">
        <f t="shared" ref="CM49:CM52" si="70">"["&amp;U49&amp;"]"&amp;CHAR(10)&amp;"jobName = "&amp;SUBSTITUTE(AC49,CHAR(10),"")&amp;CHAR(10)&amp;IF(CK49&lt;&gt;"",CK49&amp;CHAR(10), "")</f>
        <v xml:space="preserve">[JB_D01_03_01_04_31]
jobName = 検歴情報モジュール_検歴情報_二次利用DB（断面）作成ジョブ
</v>
      </c>
    </row>
    <row r="50" spans="1:91" s="3" customFormat="1" ht="36.75" customHeight="1" x14ac:dyDescent="0.15">
      <c r="A50" s="18">
        <f t="shared" si="0"/>
        <v>46</v>
      </c>
      <c r="B50" s="19"/>
      <c r="C50" s="20" t="str">
        <f t="shared" si="11"/>
        <v>DLV_01</v>
      </c>
      <c r="D50" s="21"/>
      <c r="E50" s="21"/>
      <c r="F50" s="22"/>
      <c r="G50" s="20" t="str">
        <f t="shared" si="12"/>
        <v>二次利用DB（断面）作成</v>
      </c>
      <c r="H50" s="21"/>
      <c r="I50" s="21"/>
      <c r="J50" s="21"/>
      <c r="K50" s="22"/>
      <c r="L50" s="23" t="str">
        <f t="shared" si="47"/>
        <v>DLV_01_04</v>
      </c>
      <c r="M50" s="24"/>
      <c r="N50" s="24"/>
      <c r="O50" s="24"/>
      <c r="P50" s="23" t="s">
        <v>213</v>
      </c>
      <c r="Q50" s="24"/>
      <c r="R50" s="24"/>
      <c r="S50" s="24"/>
      <c r="T50" s="25"/>
      <c r="U50" s="14" t="str">
        <f>"JB_D01_03"&amp;RIGHT(L50,6)&amp;"_"&amp;TEXT(33,"00")</f>
        <v>JB_D01_03_01_04_33</v>
      </c>
      <c r="V50" s="15"/>
      <c r="W50" s="15"/>
      <c r="X50" s="15"/>
      <c r="Y50" s="15"/>
      <c r="Z50" s="15"/>
      <c r="AA50" s="15"/>
      <c r="AB50" s="16"/>
      <c r="AC50" s="17" t="s">
        <v>228</v>
      </c>
      <c r="AD50" s="15"/>
      <c r="AE50" s="15"/>
      <c r="AF50" s="15"/>
      <c r="AG50" s="15"/>
      <c r="AH50" s="15"/>
      <c r="AI50" s="15"/>
      <c r="AJ50" s="16"/>
      <c r="AK50" s="40" t="str">
        <f t="shared" si="69"/>
        <v>検歴情報モジュール_検歴検体材料_二次利用DB（断面）を作成する。</v>
      </c>
      <c r="AL50" s="41"/>
      <c r="AM50" s="41"/>
      <c r="AN50" s="41"/>
      <c r="AO50" s="41"/>
      <c r="AP50" s="41"/>
      <c r="AQ50" s="41"/>
      <c r="AR50" s="41"/>
      <c r="AS50" s="41"/>
      <c r="AT50" s="41"/>
      <c r="AU50" s="41"/>
      <c r="AV50" s="41"/>
      <c r="AW50" s="41"/>
      <c r="AX50" s="41"/>
      <c r="AY50" s="41"/>
      <c r="AZ50" s="41"/>
      <c r="BA50" s="41"/>
      <c r="BB50" s="41"/>
      <c r="BC50" s="41"/>
      <c r="BD50" s="41"/>
      <c r="BE50" s="41"/>
      <c r="BF50" s="42"/>
      <c r="BG50" s="17"/>
      <c r="BH50" s="15"/>
      <c r="BI50" s="15"/>
      <c r="BJ50" s="16"/>
      <c r="BK50" s="27" t="s">
        <v>22</v>
      </c>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9"/>
      <c r="CM50" s="3" t="str">
        <f t="shared" si="70"/>
        <v xml:space="preserve">[JB_D01_03_01_04_33]
jobName = 検歴情報モジュール_検歴検体材料_二次利用DB（断面）作成ジョブ
</v>
      </c>
    </row>
    <row r="51" spans="1:91" s="3" customFormat="1" ht="36.75" customHeight="1" x14ac:dyDescent="0.15">
      <c r="A51" s="18">
        <f t="shared" si="0"/>
        <v>47</v>
      </c>
      <c r="B51" s="19"/>
      <c r="C51" s="20" t="str">
        <f t="shared" si="11"/>
        <v>DLV_01</v>
      </c>
      <c r="D51" s="21"/>
      <c r="E51" s="21"/>
      <c r="F51" s="22"/>
      <c r="G51" s="20" t="str">
        <f t="shared" si="12"/>
        <v>二次利用DB（断面）作成</v>
      </c>
      <c r="H51" s="21"/>
      <c r="I51" s="21"/>
      <c r="J51" s="21"/>
      <c r="K51" s="22"/>
      <c r="L51" s="23" t="str">
        <f t="shared" si="47"/>
        <v>DLV_01_04</v>
      </c>
      <c r="M51" s="24"/>
      <c r="N51" s="24"/>
      <c r="O51" s="24"/>
      <c r="P51" s="23" t="s">
        <v>213</v>
      </c>
      <c r="Q51" s="24"/>
      <c r="R51" s="24"/>
      <c r="S51" s="24"/>
      <c r="T51" s="25"/>
      <c r="U51" s="14" t="str">
        <f>"JB_D01_03"&amp;RIGHT(L51,6)&amp;"_"&amp;TEXT(35,"00")</f>
        <v>JB_D01_03_01_04_35</v>
      </c>
      <c r="V51" s="15"/>
      <c r="W51" s="15"/>
      <c r="X51" s="15"/>
      <c r="Y51" s="15"/>
      <c r="Z51" s="15"/>
      <c r="AA51" s="15"/>
      <c r="AB51" s="16"/>
      <c r="AC51" s="17" t="s">
        <v>229</v>
      </c>
      <c r="AD51" s="15"/>
      <c r="AE51" s="15"/>
      <c r="AF51" s="15"/>
      <c r="AG51" s="15"/>
      <c r="AH51" s="15"/>
      <c r="AI51" s="15"/>
      <c r="AJ51" s="16"/>
      <c r="AK51" s="40" t="str">
        <f t="shared" si="69"/>
        <v>検歴情報モジュール_検歴項目情報_二次利用DB（断面）を作成する。</v>
      </c>
      <c r="AL51" s="41"/>
      <c r="AM51" s="41"/>
      <c r="AN51" s="41"/>
      <c r="AO51" s="41"/>
      <c r="AP51" s="41"/>
      <c r="AQ51" s="41"/>
      <c r="AR51" s="41"/>
      <c r="AS51" s="41"/>
      <c r="AT51" s="41"/>
      <c r="AU51" s="41"/>
      <c r="AV51" s="41"/>
      <c r="AW51" s="41"/>
      <c r="AX51" s="41"/>
      <c r="AY51" s="41"/>
      <c r="AZ51" s="41"/>
      <c r="BA51" s="41"/>
      <c r="BB51" s="41"/>
      <c r="BC51" s="41"/>
      <c r="BD51" s="41"/>
      <c r="BE51" s="41"/>
      <c r="BF51" s="42"/>
      <c r="BG51" s="17"/>
      <c r="BH51" s="15"/>
      <c r="BI51" s="15"/>
      <c r="BJ51" s="16"/>
      <c r="BK51" s="27" t="s">
        <v>22</v>
      </c>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9"/>
      <c r="CM51" s="3" t="str">
        <f t="shared" si="70"/>
        <v xml:space="preserve">[JB_D01_03_01_04_35]
jobName = 検歴情報モジュール_検歴項目情報_二次利用DB（断面）作成ジョブ
</v>
      </c>
    </row>
    <row r="52" spans="1:91" s="3" customFormat="1" ht="36.75" customHeight="1" x14ac:dyDescent="0.15">
      <c r="A52" s="18">
        <f t="shared" si="0"/>
        <v>48</v>
      </c>
      <c r="B52" s="19"/>
      <c r="C52" s="20" t="str">
        <f t="shared" si="11"/>
        <v>DLV_01</v>
      </c>
      <c r="D52" s="21"/>
      <c r="E52" s="21"/>
      <c r="F52" s="22"/>
      <c r="G52" s="20" t="str">
        <f t="shared" si="12"/>
        <v>二次利用DB（断面）作成</v>
      </c>
      <c r="H52" s="21"/>
      <c r="I52" s="21"/>
      <c r="J52" s="21"/>
      <c r="K52" s="22"/>
      <c r="L52" s="23" t="str">
        <f t="shared" si="47"/>
        <v>DLV_01_04</v>
      </c>
      <c r="M52" s="24"/>
      <c r="N52" s="24"/>
      <c r="O52" s="24"/>
      <c r="P52" s="23" t="s">
        <v>213</v>
      </c>
      <c r="Q52" s="24"/>
      <c r="R52" s="24"/>
      <c r="S52" s="24"/>
      <c r="T52" s="25"/>
      <c r="U52" s="14" t="str">
        <f>"JB_D01_03"&amp;RIGHT(L52,6)&amp;"_"&amp;TEXT(37,"00")</f>
        <v>JB_D01_03_01_04_37</v>
      </c>
      <c r="V52" s="15"/>
      <c r="W52" s="15"/>
      <c r="X52" s="15"/>
      <c r="Y52" s="15"/>
      <c r="Z52" s="15"/>
      <c r="AA52" s="15"/>
      <c r="AB52" s="16"/>
      <c r="AC52" s="17" t="s">
        <v>230</v>
      </c>
      <c r="AD52" s="15"/>
      <c r="AE52" s="15"/>
      <c r="AF52" s="15"/>
      <c r="AG52" s="15"/>
      <c r="AH52" s="15"/>
      <c r="AI52" s="15"/>
      <c r="AJ52" s="16"/>
      <c r="AK52" s="40" t="str">
        <f t="shared" si="69"/>
        <v>バイタルサインモジュール_バイタルサイン_二次利用DB（断面）を作成する。</v>
      </c>
      <c r="AL52" s="41"/>
      <c r="AM52" s="41"/>
      <c r="AN52" s="41"/>
      <c r="AO52" s="41"/>
      <c r="AP52" s="41"/>
      <c r="AQ52" s="41"/>
      <c r="AR52" s="41"/>
      <c r="AS52" s="41"/>
      <c r="AT52" s="41"/>
      <c r="AU52" s="41"/>
      <c r="AV52" s="41"/>
      <c r="AW52" s="41"/>
      <c r="AX52" s="41"/>
      <c r="AY52" s="41"/>
      <c r="AZ52" s="41"/>
      <c r="BA52" s="41"/>
      <c r="BB52" s="41"/>
      <c r="BC52" s="41"/>
      <c r="BD52" s="41"/>
      <c r="BE52" s="41"/>
      <c r="BF52" s="42"/>
      <c r="BG52" s="17"/>
      <c r="BH52" s="15"/>
      <c r="BI52" s="15"/>
      <c r="BJ52" s="16"/>
      <c r="BK52" s="27" t="s">
        <v>22</v>
      </c>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9"/>
      <c r="CM52" s="3" t="str">
        <f t="shared" si="70"/>
        <v xml:space="preserve">[JB_D01_03_01_04_37]
jobName = バイタルサインモジュール_バイタルサイン_二次利用DB（断面）作成ジョブ
</v>
      </c>
    </row>
    <row r="53" spans="1:91" s="3" customFormat="1" ht="36.75" customHeight="1" x14ac:dyDescent="0.15">
      <c r="A53" s="18">
        <f t="shared" si="0"/>
        <v>49</v>
      </c>
      <c r="B53" s="19"/>
      <c r="C53" s="20" t="str">
        <f t="shared" si="11"/>
        <v>DLV_01</v>
      </c>
      <c r="D53" s="21"/>
      <c r="E53" s="21"/>
      <c r="F53" s="22"/>
      <c r="G53" s="20" t="str">
        <f t="shared" si="12"/>
        <v>二次利用DB（断面）作成</v>
      </c>
      <c r="H53" s="21"/>
      <c r="I53" s="21"/>
      <c r="J53" s="21"/>
      <c r="K53" s="22"/>
      <c r="L53" s="23" t="str">
        <f t="shared" si="47"/>
        <v>DLV_01_04</v>
      </c>
      <c r="M53" s="24"/>
      <c r="N53" s="24"/>
      <c r="O53" s="24"/>
      <c r="P53" s="23" t="s">
        <v>213</v>
      </c>
      <c r="Q53" s="24"/>
      <c r="R53" s="24"/>
      <c r="S53" s="24"/>
      <c r="T53" s="25"/>
      <c r="U53" s="14" t="str">
        <f>"JB_D01_03"&amp;RIGHT(L53,6)&amp;"_"&amp;TEXT(38,"00")</f>
        <v>JB_D01_03_01_04_38</v>
      </c>
      <c r="V53" s="15"/>
      <c r="W53" s="15"/>
      <c r="X53" s="15"/>
      <c r="Y53" s="15"/>
      <c r="Z53" s="15"/>
      <c r="AA53" s="15"/>
      <c r="AB53" s="16"/>
      <c r="AC53" s="17" t="s">
        <v>231</v>
      </c>
      <c r="AD53" s="15"/>
      <c r="AE53" s="15"/>
      <c r="AF53" s="15"/>
      <c r="AG53" s="15"/>
      <c r="AH53" s="15"/>
      <c r="AI53" s="15"/>
      <c r="AJ53" s="16"/>
      <c r="AK53" s="40" t="str">
        <f t="shared" ref="AK53:AK54" si="71">SUBSTITUTE(AC53,"作成ジョブ","")&amp;"を作成する。"</f>
        <v>バイタルサインモジュール_記録項目_二次利用DB（断面）を作成する。</v>
      </c>
      <c r="AL53" s="41"/>
      <c r="AM53" s="41"/>
      <c r="AN53" s="41"/>
      <c r="AO53" s="41"/>
      <c r="AP53" s="41"/>
      <c r="AQ53" s="41"/>
      <c r="AR53" s="41"/>
      <c r="AS53" s="41"/>
      <c r="AT53" s="41"/>
      <c r="AU53" s="41"/>
      <c r="AV53" s="41"/>
      <c r="AW53" s="41"/>
      <c r="AX53" s="41"/>
      <c r="AY53" s="41"/>
      <c r="AZ53" s="41"/>
      <c r="BA53" s="41"/>
      <c r="BB53" s="41"/>
      <c r="BC53" s="41"/>
      <c r="BD53" s="41"/>
      <c r="BE53" s="41"/>
      <c r="BF53" s="42"/>
      <c r="BG53" s="17"/>
      <c r="BH53" s="15"/>
      <c r="BI53" s="15"/>
      <c r="BJ53" s="16"/>
      <c r="BK53" s="27" t="s">
        <v>22</v>
      </c>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9"/>
      <c r="CM53" s="3" t="str">
        <f t="shared" ref="CM53:CM54" si="72">"["&amp;U53&amp;"]"&amp;CHAR(10)&amp;"jobName = "&amp;SUBSTITUTE(AC53,CHAR(10),"")&amp;CHAR(10)&amp;IF(CK53&lt;&gt;"",CK53&amp;CHAR(10), "")</f>
        <v xml:space="preserve">[JB_D01_03_01_04_38]
jobName = バイタルサインモジュール_記録項目_二次利用DB（断面）作成ジョブ
</v>
      </c>
    </row>
    <row r="54" spans="1:91" s="3" customFormat="1" ht="36.75" customHeight="1" x14ac:dyDescent="0.15">
      <c r="A54" s="18">
        <f t="shared" si="0"/>
        <v>50</v>
      </c>
      <c r="B54" s="19"/>
      <c r="C54" s="20" t="str">
        <f t="shared" si="11"/>
        <v>DLV_01</v>
      </c>
      <c r="D54" s="21"/>
      <c r="E54" s="21"/>
      <c r="F54" s="22"/>
      <c r="G54" s="20" t="str">
        <f t="shared" si="12"/>
        <v>二次利用DB（断面）作成</v>
      </c>
      <c r="H54" s="21"/>
      <c r="I54" s="21"/>
      <c r="J54" s="21"/>
      <c r="K54" s="22"/>
      <c r="L54" s="23" t="str">
        <f t="shared" si="47"/>
        <v>DLV_01_04</v>
      </c>
      <c r="M54" s="24"/>
      <c r="N54" s="24"/>
      <c r="O54" s="24"/>
      <c r="P54" s="23" t="s">
        <v>213</v>
      </c>
      <c r="Q54" s="24"/>
      <c r="R54" s="24"/>
      <c r="S54" s="24"/>
      <c r="T54" s="25"/>
      <c r="U54" s="14" t="str">
        <f>"JB_D01_03"&amp;RIGHT(L54,6)&amp;"_"&amp;TEXT(40,"00")</f>
        <v>JB_D01_03_01_04_40</v>
      </c>
      <c r="V54" s="15"/>
      <c r="W54" s="15"/>
      <c r="X54" s="15"/>
      <c r="Y54" s="15"/>
      <c r="Z54" s="15"/>
      <c r="AA54" s="15"/>
      <c r="AB54" s="16"/>
      <c r="AC54" s="17" t="s">
        <v>232</v>
      </c>
      <c r="AD54" s="15"/>
      <c r="AE54" s="15"/>
      <c r="AF54" s="15"/>
      <c r="AG54" s="15"/>
      <c r="AH54" s="15"/>
      <c r="AI54" s="15"/>
      <c r="AJ54" s="16"/>
      <c r="AK54" s="40" t="str">
        <f t="shared" si="71"/>
        <v>体温表モジュール_バイタルサイン_二次利用DB（断面）を作成する。</v>
      </c>
      <c r="AL54" s="41"/>
      <c r="AM54" s="41"/>
      <c r="AN54" s="41"/>
      <c r="AO54" s="41"/>
      <c r="AP54" s="41"/>
      <c r="AQ54" s="41"/>
      <c r="AR54" s="41"/>
      <c r="AS54" s="41"/>
      <c r="AT54" s="41"/>
      <c r="AU54" s="41"/>
      <c r="AV54" s="41"/>
      <c r="AW54" s="41"/>
      <c r="AX54" s="41"/>
      <c r="AY54" s="41"/>
      <c r="AZ54" s="41"/>
      <c r="BA54" s="41"/>
      <c r="BB54" s="41"/>
      <c r="BC54" s="41"/>
      <c r="BD54" s="41"/>
      <c r="BE54" s="41"/>
      <c r="BF54" s="42"/>
      <c r="BG54" s="17"/>
      <c r="BH54" s="15"/>
      <c r="BI54" s="15"/>
      <c r="BJ54" s="16"/>
      <c r="BK54" s="27" t="s">
        <v>22</v>
      </c>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9"/>
      <c r="CM54" s="3" t="str">
        <f t="shared" si="72"/>
        <v xml:space="preserve">[JB_D01_03_01_04_40]
jobName = 体温表モジュール_バイタルサイン_二次利用DB（断面）作成ジョブ
</v>
      </c>
    </row>
    <row r="55" spans="1:91" s="3" customFormat="1" ht="36.75" customHeight="1" x14ac:dyDescent="0.15">
      <c r="A55" s="18">
        <f t="shared" si="0"/>
        <v>51</v>
      </c>
      <c r="B55" s="19"/>
      <c r="C55" s="20" t="str">
        <f t="shared" si="11"/>
        <v>DLV_01</v>
      </c>
      <c r="D55" s="21"/>
      <c r="E55" s="21"/>
      <c r="F55" s="22"/>
      <c r="G55" s="20" t="str">
        <f t="shared" si="12"/>
        <v>二次利用DB（断面）作成</v>
      </c>
      <c r="H55" s="21"/>
      <c r="I55" s="21"/>
      <c r="J55" s="21"/>
      <c r="K55" s="22"/>
      <c r="L55" s="23" t="str">
        <f t="shared" ref="L55" si="73">C55&amp;"_"&amp;TEXT(4,"00")</f>
        <v>DLV_01_04</v>
      </c>
      <c r="M55" s="24"/>
      <c r="N55" s="24"/>
      <c r="O55" s="24"/>
      <c r="P55" s="23" t="s">
        <v>213</v>
      </c>
      <c r="Q55" s="24"/>
      <c r="R55" s="24"/>
      <c r="S55" s="24"/>
      <c r="T55" s="25"/>
      <c r="U55" s="14" t="str">
        <f>"JB_D01_03"&amp;RIGHT(L55,6)&amp;"_"&amp;TEXT(41,"00")</f>
        <v>JB_D01_03_01_04_41</v>
      </c>
      <c r="V55" s="15"/>
      <c r="W55" s="15"/>
      <c r="X55" s="15"/>
      <c r="Y55" s="15"/>
      <c r="Z55" s="15"/>
      <c r="AA55" s="15"/>
      <c r="AB55" s="16"/>
      <c r="AC55" s="14" t="s">
        <v>234</v>
      </c>
      <c r="AD55" s="15"/>
      <c r="AE55" s="15"/>
      <c r="AF55" s="15"/>
      <c r="AG55" s="15"/>
      <c r="AH55" s="15"/>
      <c r="AI55" s="15"/>
      <c r="AJ55" s="16"/>
      <c r="AK55" s="40" t="str">
        <f t="shared" ref="AK55" si="74">SUBSTITUTE(AC55,"作成ジョブ","")&amp;"を作成する。"</f>
        <v>体温表モジュール_記録項目_二次利用DB（断面）を作成する。</v>
      </c>
      <c r="AL55" s="41"/>
      <c r="AM55" s="41"/>
      <c r="AN55" s="41"/>
      <c r="AO55" s="41"/>
      <c r="AP55" s="41"/>
      <c r="AQ55" s="41"/>
      <c r="AR55" s="41"/>
      <c r="AS55" s="41"/>
      <c r="AT55" s="41"/>
      <c r="AU55" s="41"/>
      <c r="AV55" s="41"/>
      <c r="AW55" s="41"/>
      <c r="AX55" s="41"/>
      <c r="AY55" s="41"/>
      <c r="AZ55" s="41"/>
      <c r="BA55" s="41"/>
      <c r="BB55" s="41"/>
      <c r="BC55" s="41"/>
      <c r="BD55" s="41"/>
      <c r="BE55" s="41"/>
      <c r="BF55" s="42"/>
      <c r="BG55" s="17"/>
      <c r="BH55" s="15"/>
      <c r="BI55" s="15"/>
      <c r="BJ55" s="16"/>
      <c r="BK55" s="27" t="s">
        <v>22</v>
      </c>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9"/>
      <c r="CM55" s="3" t="str">
        <f t="shared" ref="CM55" si="75">"["&amp;U55&amp;"]"&amp;CHAR(10)&amp;"jobName = "&amp;SUBSTITUTE(AC55,CHAR(10),"")&amp;CHAR(10)&amp;IF(CK55&lt;&gt;"",CK55&amp;CHAR(10), "")</f>
        <v xml:space="preserve">[JB_D01_03_01_04_41]
jobName = 体温表モジュール_記録項目_二次利用DB（断面）作成ジョブ
</v>
      </c>
    </row>
    <row r="56" spans="1:91" s="3" customFormat="1" ht="36.75" customHeight="1" x14ac:dyDescent="0.15">
      <c r="A56" s="18">
        <f t="shared" si="0"/>
        <v>52</v>
      </c>
      <c r="B56" s="19"/>
      <c r="C56" s="65" t="s">
        <v>32</v>
      </c>
      <c r="D56" s="66"/>
      <c r="E56" s="66"/>
      <c r="F56" s="67"/>
      <c r="G56" s="65" t="s">
        <v>20</v>
      </c>
      <c r="H56" s="66"/>
      <c r="I56" s="66"/>
      <c r="J56" s="66"/>
      <c r="K56" s="67"/>
      <c r="L56" s="23" t="str">
        <f>C56&amp;"_"&amp;TEXT(1,"00")</f>
        <v>DLV_02_01</v>
      </c>
      <c r="M56" s="24"/>
      <c r="N56" s="24"/>
      <c r="O56" s="24"/>
      <c r="P56" s="23" t="s">
        <v>50</v>
      </c>
      <c r="Q56" s="24"/>
      <c r="R56" s="24"/>
      <c r="S56" s="24"/>
      <c r="T56" s="25"/>
      <c r="U56" s="14" t="str">
        <f>"JB_D01_03"&amp;RIGHT(L56,6)</f>
        <v>JB_D01_03_02_01</v>
      </c>
      <c r="V56" s="15"/>
      <c r="W56" s="15"/>
      <c r="X56" s="15"/>
      <c r="Y56" s="15"/>
      <c r="Z56" s="15"/>
      <c r="AA56" s="15"/>
      <c r="AB56" s="16"/>
      <c r="AC56" s="17" t="str">
        <f t="shared" ref="AC56:AC68" si="76">P56 &amp; "ジョブ"</f>
        <v>二次医療圏マスタ作成ジョブ</v>
      </c>
      <c r="AD56" s="15"/>
      <c r="AE56" s="15"/>
      <c r="AF56" s="15"/>
      <c r="AG56" s="15"/>
      <c r="AH56" s="15"/>
      <c r="AI56" s="15"/>
      <c r="AJ56" s="16"/>
      <c r="AK56" s="40" t="str">
        <f t="shared" ref="AK56:AK65" si="77">LEFT(P56,LEN(P56)-2)&amp;"を作成する。"</f>
        <v>二次医療圏マスタを作成する。</v>
      </c>
      <c r="AL56" s="41"/>
      <c r="AM56" s="41"/>
      <c r="AN56" s="41"/>
      <c r="AO56" s="41"/>
      <c r="AP56" s="41"/>
      <c r="AQ56" s="41"/>
      <c r="AR56" s="41"/>
      <c r="AS56" s="41"/>
      <c r="AT56" s="41"/>
      <c r="AU56" s="41"/>
      <c r="AV56" s="41"/>
      <c r="AW56" s="41"/>
      <c r="AX56" s="41"/>
      <c r="AY56" s="41"/>
      <c r="AZ56" s="41"/>
      <c r="BA56" s="41"/>
      <c r="BB56" s="41"/>
      <c r="BC56" s="41"/>
      <c r="BD56" s="41"/>
      <c r="BE56" s="41"/>
      <c r="BF56" s="42"/>
      <c r="BG56" s="17"/>
      <c r="BH56" s="15"/>
      <c r="BI56" s="15"/>
      <c r="BJ56" s="16"/>
      <c r="BK56" s="27" t="s">
        <v>22</v>
      </c>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9"/>
      <c r="CM56" s="3" t="str">
        <f>"["&amp;U56&amp;"]"&amp;CHAR(10)&amp;"jobName = "&amp;SUBSTITUTE(AC56,CHAR(10),"")&amp;CHAR(10)&amp;IF(CK56&lt;&gt;"",CK56&amp;CHAR(10), "")</f>
        <v xml:space="preserve">[JB_D01_03_02_01]
jobName = 二次医療圏マスタ作成ジョブ
</v>
      </c>
    </row>
    <row r="57" spans="1:91" s="3" customFormat="1" ht="36.75" customHeight="1" x14ac:dyDescent="0.15">
      <c r="A57" s="18">
        <f t="shared" si="0"/>
        <v>53</v>
      </c>
      <c r="B57" s="19"/>
      <c r="C57" s="20" t="str">
        <f t="shared" ref="C57:C68" si="78">C56</f>
        <v>DLV_02</v>
      </c>
      <c r="D57" s="21"/>
      <c r="E57" s="21"/>
      <c r="F57" s="22"/>
      <c r="G57" s="20" t="str">
        <f t="shared" ref="G57:G68" si="79">G56</f>
        <v>マスタ管理</v>
      </c>
      <c r="H57" s="21"/>
      <c r="I57" s="21"/>
      <c r="J57" s="21"/>
      <c r="K57" s="22"/>
      <c r="L57" s="23" t="str">
        <f>C57&amp;"_"&amp;TEXT(2,"00")</f>
        <v>DLV_02_02</v>
      </c>
      <c r="M57" s="24"/>
      <c r="N57" s="24"/>
      <c r="O57" s="24"/>
      <c r="P57" s="23" t="s">
        <v>41</v>
      </c>
      <c r="Q57" s="24"/>
      <c r="R57" s="24"/>
      <c r="S57" s="24"/>
      <c r="T57" s="25"/>
      <c r="U57" s="14" t="str">
        <f t="shared" ref="U57:U81" si="80">"JB_D01_03"&amp;RIGHT(L57,6)</f>
        <v>JB_D01_03_02_02</v>
      </c>
      <c r="V57" s="15"/>
      <c r="W57" s="15"/>
      <c r="X57" s="15"/>
      <c r="Y57" s="15"/>
      <c r="Z57" s="15"/>
      <c r="AA57" s="15"/>
      <c r="AB57" s="16"/>
      <c r="AC57" s="17" t="str">
        <f t="shared" ref="AC57" si="81">P57 &amp; "ジョブ"</f>
        <v>施設属性マスタ作成ジョブ</v>
      </c>
      <c r="AD57" s="15"/>
      <c r="AE57" s="15"/>
      <c r="AF57" s="15"/>
      <c r="AG57" s="15"/>
      <c r="AH57" s="15"/>
      <c r="AI57" s="15"/>
      <c r="AJ57" s="16"/>
      <c r="AK57" s="40" t="str">
        <f t="shared" si="77"/>
        <v>施設属性マスタを作成する。</v>
      </c>
      <c r="AL57" s="41"/>
      <c r="AM57" s="41"/>
      <c r="AN57" s="41"/>
      <c r="AO57" s="41"/>
      <c r="AP57" s="41"/>
      <c r="AQ57" s="41"/>
      <c r="AR57" s="41"/>
      <c r="AS57" s="41"/>
      <c r="AT57" s="41"/>
      <c r="AU57" s="41"/>
      <c r="AV57" s="41"/>
      <c r="AW57" s="41"/>
      <c r="AX57" s="41"/>
      <c r="AY57" s="41"/>
      <c r="AZ57" s="41"/>
      <c r="BA57" s="41"/>
      <c r="BB57" s="41"/>
      <c r="BC57" s="41"/>
      <c r="BD57" s="41"/>
      <c r="BE57" s="41"/>
      <c r="BF57" s="42"/>
      <c r="BG57" s="17"/>
      <c r="BH57" s="15"/>
      <c r="BI57" s="15"/>
      <c r="BJ57" s="16"/>
      <c r="BK57" s="27" t="s">
        <v>22</v>
      </c>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9"/>
      <c r="CM57" s="3" t="str">
        <f t="shared" ref="CM57:CM68" si="82">"["&amp;U57&amp;"]"&amp;CHAR(10)&amp;"jobName = "&amp;SUBSTITUTE(AC57,CHAR(10),"")&amp;CHAR(10)&amp;IF(CK57&lt;&gt;"",CK57&amp;CHAR(10), "")</f>
        <v xml:space="preserve">[JB_D01_03_02_02]
jobName = 施設属性マスタ作成ジョブ
</v>
      </c>
    </row>
    <row r="58" spans="1:91" s="3" customFormat="1" ht="36.75" customHeight="1" x14ac:dyDescent="0.15">
      <c r="A58" s="18">
        <f t="shared" si="0"/>
        <v>54</v>
      </c>
      <c r="B58" s="19"/>
      <c r="C58" s="20" t="str">
        <f t="shared" si="78"/>
        <v>DLV_02</v>
      </c>
      <c r="D58" s="21"/>
      <c r="E58" s="21"/>
      <c r="F58" s="22"/>
      <c r="G58" s="20" t="str">
        <f t="shared" si="79"/>
        <v>マスタ管理</v>
      </c>
      <c r="H58" s="21"/>
      <c r="I58" s="21"/>
      <c r="J58" s="21"/>
      <c r="K58" s="22"/>
      <c r="L58" s="23" t="str">
        <f>C58&amp;"_"&amp;TEXT(3,"00")</f>
        <v>DLV_02_03</v>
      </c>
      <c r="M58" s="24"/>
      <c r="N58" s="24"/>
      <c r="O58" s="24"/>
      <c r="P58" s="23" t="s">
        <v>42</v>
      </c>
      <c r="Q58" s="24"/>
      <c r="R58" s="24"/>
      <c r="S58" s="24"/>
      <c r="T58" s="25"/>
      <c r="U58" s="14" t="str">
        <f t="shared" si="80"/>
        <v>JB_D01_03_02_03</v>
      </c>
      <c r="V58" s="15"/>
      <c r="W58" s="15"/>
      <c r="X58" s="15"/>
      <c r="Y58" s="15"/>
      <c r="Z58" s="15"/>
      <c r="AA58" s="15"/>
      <c r="AB58" s="16"/>
      <c r="AC58" s="17" t="str">
        <f t="shared" si="76"/>
        <v>施設ID対応マスタ作成ジョブ</v>
      </c>
      <c r="AD58" s="15"/>
      <c r="AE58" s="15"/>
      <c r="AF58" s="15"/>
      <c r="AG58" s="15"/>
      <c r="AH58" s="15"/>
      <c r="AI58" s="15"/>
      <c r="AJ58" s="16"/>
      <c r="AK58" s="40" t="str">
        <f t="shared" si="77"/>
        <v>施設ID対応マスタを作成する。</v>
      </c>
      <c r="AL58" s="41"/>
      <c r="AM58" s="41"/>
      <c r="AN58" s="41"/>
      <c r="AO58" s="41"/>
      <c r="AP58" s="41"/>
      <c r="AQ58" s="41"/>
      <c r="AR58" s="41"/>
      <c r="AS58" s="41"/>
      <c r="AT58" s="41"/>
      <c r="AU58" s="41"/>
      <c r="AV58" s="41"/>
      <c r="AW58" s="41"/>
      <c r="AX58" s="41"/>
      <c r="AY58" s="41"/>
      <c r="AZ58" s="41"/>
      <c r="BA58" s="41"/>
      <c r="BB58" s="41"/>
      <c r="BC58" s="41"/>
      <c r="BD58" s="41"/>
      <c r="BE58" s="41"/>
      <c r="BF58" s="42"/>
      <c r="BG58" s="17"/>
      <c r="BH58" s="15"/>
      <c r="BI58" s="15"/>
      <c r="BJ58" s="16"/>
      <c r="BK58" s="27" t="s">
        <v>22</v>
      </c>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9"/>
      <c r="CM58" s="3" t="str">
        <f t="shared" si="82"/>
        <v xml:space="preserve">[JB_D01_03_02_03]
jobName = 施設ID対応マスタ作成ジョブ
</v>
      </c>
    </row>
    <row r="59" spans="1:91" s="3" customFormat="1" ht="36.75" customHeight="1" x14ac:dyDescent="0.15">
      <c r="A59" s="18">
        <f t="shared" si="0"/>
        <v>55</v>
      </c>
      <c r="B59" s="19"/>
      <c r="C59" s="20" t="str">
        <f t="shared" si="78"/>
        <v>DLV_02</v>
      </c>
      <c r="D59" s="21"/>
      <c r="E59" s="21"/>
      <c r="F59" s="22"/>
      <c r="G59" s="20" t="str">
        <f t="shared" si="79"/>
        <v>マスタ管理</v>
      </c>
      <c r="H59" s="21"/>
      <c r="I59" s="21"/>
      <c r="J59" s="21"/>
      <c r="K59" s="22"/>
      <c r="L59" s="30" t="str">
        <f>C59&amp;"_"&amp;TEXT(4,"00")</f>
        <v>DLV_02_04</v>
      </c>
      <c r="M59" s="31"/>
      <c r="N59" s="31"/>
      <c r="O59" s="31"/>
      <c r="P59" s="30" t="s">
        <v>43</v>
      </c>
      <c r="Q59" s="31"/>
      <c r="R59" s="31"/>
      <c r="S59" s="31"/>
      <c r="T59" s="32"/>
      <c r="U59" s="33" t="str">
        <f t="shared" si="80"/>
        <v>JB_D01_03_02_04</v>
      </c>
      <c r="V59" s="7"/>
      <c r="W59" s="7"/>
      <c r="X59" s="7"/>
      <c r="Y59" s="7"/>
      <c r="Z59" s="7"/>
      <c r="AA59" s="7"/>
      <c r="AB59" s="8"/>
      <c r="AC59" s="6" t="str">
        <f t="shared" si="76"/>
        <v>施設データ管理マスタ作成ジョブ</v>
      </c>
      <c r="AD59" s="7"/>
      <c r="AE59" s="7"/>
      <c r="AF59" s="7"/>
      <c r="AG59" s="7"/>
      <c r="AH59" s="7"/>
      <c r="AI59" s="7"/>
      <c r="AJ59" s="8"/>
      <c r="AK59" s="34" t="str">
        <f t="shared" si="77"/>
        <v>施設データ管理マスタを作成する。</v>
      </c>
      <c r="AL59" s="35"/>
      <c r="AM59" s="35"/>
      <c r="AN59" s="35"/>
      <c r="AO59" s="35"/>
      <c r="AP59" s="35"/>
      <c r="AQ59" s="35"/>
      <c r="AR59" s="35"/>
      <c r="AS59" s="35"/>
      <c r="AT59" s="35"/>
      <c r="AU59" s="35"/>
      <c r="AV59" s="35"/>
      <c r="AW59" s="35"/>
      <c r="AX59" s="35"/>
      <c r="AY59" s="35"/>
      <c r="AZ59" s="35"/>
      <c r="BA59" s="35"/>
      <c r="BB59" s="35"/>
      <c r="BC59" s="35"/>
      <c r="BD59" s="35"/>
      <c r="BE59" s="35"/>
      <c r="BF59" s="36"/>
      <c r="BG59" s="6"/>
      <c r="BH59" s="7"/>
      <c r="BI59" s="7"/>
      <c r="BJ59" s="8"/>
      <c r="BK59" s="9" t="s">
        <v>22</v>
      </c>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1"/>
      <c r="CM59" s="3" t="str">
        <f t="shared" si="82"/>
        <v xml:space="preserve">[JB_D01_03_02_04]
jobName = 施設データ管理マスタ作成ジョブ
</v>
      </c>
    </row>
    <row r="60" spans="1:91" s="3" customFormat="1" ht="36.75" customHeight="1" x14ac:dyDescent="0.15">
      <c r="A60" s="18">
        <f t="shared" si="0"/>
        <v>56</v>
      </c>
      <c r="B60" s="19"/>
      <c r="C60" s="20" t="str">
        <f t="shared" si="78"/>
        <v>DLV_02</v>
      </c>
      <c r="D60" s="21"/>
      <c r="E60" s="21"/>
      <c r="F60" s="22"/>
      <c r="G60" s="20" t="str">
        <f t="shared" si="79"/>
        <v>マスタ管理</v>
      </c>
      <c r="H60" s="21"/>
      <c r="I60" s="21"/>
      <c r="J60" s="21"/>
      <c r="K60" s="22"/>
      <c r="L60" s="23" t="str">
        <f>C60&amp;"_"&amp;TEXT(5,"00")</f>
        <v>DLV_02_05</v>
      </c>
      <c r="M60" s="24"/>
      <c r="N60" s="24"/>
      <c r="O60" s="24"/>
      <c r="P60" s="23" t="s">
        <v>44</v>
      </c>
      <c r="Q60" s="24"/>
      <c r="R60" s="24"/>
      <c r="S60" s="24"/>
      <c r="T60" s="25"/>
      <c r="U60" s="14" t="str">
        <f t="shared" ref="U60:U64" si="83">"JB_D01_03"&amp;RIGHT(L60,6)</f>
        <v>JB_D01_03_02_05</v>
      </c>
      <c r="V60" s="15"/>
      <c r="W60" s="15"/>
      <c r="X60" s="15"/>
      <c r="Y60" s="15"/>
      <c r="Z60" s="15"/>
      <c r="AA60" s="15"/>
      <c r="AB60" s="16"/>
      <c r="AC60" s="17" t="str">
        <f t="shared" si="76"/>
        <v>医薬品関連マスタ作成ジョブ</v>
      </c>
      <c r="AD60" s="15"/>
      <c r="AE60" s="15"/>
      <c r="AF60" s="15"/>
      <c r="AG60" s="15"/>
      <c r="AH60" s="15"/>
      <c r="AI60" s="15"/>
      <c r="AJ60" s="16"/>
      <c r="AK60" s="40" t="str">
        <f t="shared" si="77"/>
        <v>医薬品関連マスタを作成する。</v>
      </c>
      <c r="AL60" s="41"/>
      <c r="AM60" s="41"/>
      <c r="AN60" s="41"/>
      <c r="AO60" s="41"/>
      <c r="AP60" s="41"/>
      <c r="AQ60" s="41"/>
      <c r="AR60" s="41"/>
      <c r="AS60" s="41"/>
      <c r="AT60" s="41"/>
      <c r="AU60" s="41"/>
      <c r="AV60" s="41"/>
      <c r="AW60" s="41"/>
      <c r="AX60" s="41"/>
      <c r="AY60" s="41"/>
      <c r="AZ60" s="41"/>
      <c r="BA60" s="41"/>
      <c r="BB60" s="41"/>
      <c r="BC60" s="41"/>
      <c r="BD60" s="41"/>
      <c r="BE60" s="41"/>
      <c r="BF60" s="42"/>
      <c r="BG60" s="17"/>
      <c r="BH60" s="15"/>
      <c r="BI60" s="15"/>
      <c r="BJ60" s="16"/>
      <c r="BK60" s="27" t="s">
        <v>22</v>
      </c>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9"/>
      <c r="CM60" s="3" t="str">
        <f t="shared" si="82"/>
        <v xml:space="preserve">[JB_D01_03_02_05]
jobName = 医薬品関連マスタ作成ジョブ
</v>
      </c>
    </row>
    <row r="61" spans="1:91" s="3" customFormat="1" ht="36.75" customHeight="1" x14ac:dyDescent="0.15">
      <c r="A61" s="18">
        <f t="shared" si="0"/>
        <v>57</v>
      </c>
      <c r="B61" s="19"/>
      <c r="C61" s="20" t="str">
        <f t="shared" si="78"/>
        <v>DLV_02</v>
      </c>
      <c r="D61" s="21"/>
      <c r="E61" s="21"/>
      <c r="F61" s="22"/>
      <c r="G61" s="20" t="str">
        <f t="shared" si="79"/>
        <v>マスタ管理</v>
      </c>
      <c r="H61" s="21"/>
      <c r="I61" s="21"/>
      <c r="J61" s="21"/>
      <c r="K61" s="22"/>
      <c r="L61" s="23" t="str">
        <f>C61&amp;"_"&amp;TEXT(6,"00")</f>
        <v>DLV_02_06</v>
      </c>
      <c r="M61" s="24"/>
      <c r="N61" s="24"/>
      <c r="O61" s="24"/>
      <c r="P61" s="23" t="s">
        <v>45</v>
      </c>
      <c r="Q61" s="24"/>
      <c r="R61" s="24"/>
      <c r="S61" s="24"/>
      <c r="T61" s="25"/>
      <c r="U61" s="14" t="str">
        <f t="shared" si="83"/>
        <v>JB_D01_03_02_06</v>
      </c>
      <c r="V61" s="15"/>
      <c r="W61" s="15"/>
      <c r="X61" s="15"/>
      <c r="Y61" s="15"/>
      <c r="Z61" s="15"/>
      <c r="AA61" s="15"/>
      <c r="AB61" s="16"/>
      <c r="AC61" s="17" t="str">
        <f t="shared" ref="AC61:AC62" si="84">P61 &amp; "ジョブ"</f>
        <v>薬価関連マスタ作成ジョブ</v>
      </c>
      <c r="AD61" s="15"/>
      <c r="AE61" s="15"/>
      <c r="AF61" s="15"/>
      <c r="AG61" s="15"/>
      <c r="AH61" s="15"/>
      <c r="AI61" s="15"/>
      <c r="AJ61" s="16"/>
      <c r="AK61" s="40" t="str">
        <f t="shared" si="77"/>
        <v>薬価関連マスタを作成する。</v>
      </c>
      <c r="AL61" s="41"/>
      <c r="AM61" s="41"/>
      <c r="AN61" s="41"/>
      <c r="AO61" s="41"/>
      <c r="AP61" s="41"/>
      <c r="AQ61" s="41"/>
      <c r="AR61" s="41"/>
      <c r="AS61" s="41"/>
      <c r="AT61" s="41"/>
      <c r="AU61" s="41"/>
      <c r="AV61" s="41"/>
      <c r="AW61" s="41"/>
      <c r="AX61" s="41"/>
      <c r="AY61" s="41"/>
      <c r="AZ61" s="41"/>
      <c r="BA61" s="41"/>
      <c r="BB61" s="41"/>
      <c r="BC61" s="41"/>
      <c r="BD61" s="41"/>
      <c r="BE61" s="41"/>
      <c r="BF61" s="42"/>
      <c r="BG61" s="17"/>
      <c r="BH61" s="15"/>
      <c r="BI61" s="15"/>
      <c r="BJ61" s="16"/>
      <c r="BK61" s="27" t="s">
        <v>22</v>
      </c>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9"/>
      <c r="CM61" s="3" t="str">
        <f t="shared" si="82"/>
        <v xml:space="preserve">[JB_D01_03_02_06]
jobName = 薬価関連マスタ作成ジョブ
</v>
      </c>
    </row>
    <row r="62" spans="1:91" s="3" customFormat="1" ht="36.75" customHeight="1" x14ac:dyDescent="0.15">
      <c r="A62" s="18">
        <f t="shared" si="0"/>
        <v>58</v>
      </c>
      <c r="B62" s="19"/>
      <c r="C62" s="20" t="str">
        <f t="shared" si="78"/>
        <v>DLV_02</v>
      </c>
      <c r="D62" s="21"/>
      <c r="E62" s="21"/>
      <c r="F62" s="22"/>
      <c r="G62" s="20" t="str">
        <f t="shared" si="79"/>
        <v>マスタ管理</v>
      </c>
      <c r="H62" s="21"/>
      <c r="I62" s="21"/>
      <c r="J62" s="21"/>
      <c r="K62" s="22"/>
      <c r="L62" s="23" t="str">
        <f>C62&amp;"_"&amp;TEXT(7,"00")</f>
        <v>DLV_02_07</v>
      </c>
      <c r="M62" s="24"/>
      <c r="N62" s="24"/>
      <c r="O62" s="24"/>
      <c r="P62" s="23" t="s">
        <v>46</v>
      </c>
      <c r="Q62" s="24"/>
      <c r="R62" s="24"/>
      <c r="S62" s="24"/>
      <c r="T62" s="25"/>
      <c r="U62" s="14" t="str">
        <f t="shared" ref="U62" si="85">"JB_D01_03"&amp;RIGHT(L62,6)</f>
        <v>JB_D01_03_02_07</v>
      </c>
      <c r="V62" s="15"/>
      <c r="W62" s="15"/>
      <c r="X62" s="15"/>
      <c r="Y62" s="15"/>
      <c r="Z62" s="15"/>
      <c r="AA62" s="15"/>
      <c r="AB62" s="16"/>
      <c r="AC62" s="17" t="str">
        <f t="shared" si="84"/>
        <v>診療行為関連マスタ作成ジョブ</v>
      </c>
      <c r="AD62" s="15"/>
      <c r="AE62" s="15"/>
      <c r="AF62" s="15"/>
      <c r="AG62" s="15"/>
      <c r="AH62" s="15"/>
      <c r="AI62" s="15"/>
      <c r="AJ62" s="16"/>
      <c r="AK62" s="40" t="str">
        <f t="shared" si="77"/>
        <v>診療行為関連マスタを作成する。</v>
      </c>
      <c r="AL62" s="41"/>
      <c r="AM62" s="41"/>
      <c r="AN62" s="41"/>
      <c r="AO62" s="41"/>
      <c r="AP62" s="41"/>
      <c r="AQ62" s="41"/>
      <c r="AR62" s="41"/>
      <c r="AS62" s="41"/>
      <c r="AT62" s="41"/>
      <c r="AU62" s="41"/>
      <c r="AV62" s="41"/>
      <c r="AW62" s="41"/>
      <c r="AX62" s="41"/>
      <c r="AY62" s="41"/>
      <c r="AZ62" s="41"/>
      <c r="BA62" s="41"/>
      <c r="BB62" s="41"/>
      <c r="BC62" s="41"/>
      <c r="BD62" s="41"/>
      <c r="BE62" s="41"/>
      <c r="BF62" s="42"/>
      <c r="BG62" s="17"/>
      <c r="BH62" s="15"/>
      <c r="BI62" s="15"/>
      <c r="BJ62" s="16"/>
      <c r="BK62" s="27" t="s">
        <v>22</v>
      </c>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9"/>
      <c r="CM62" s="3" t="str">
        <f t="shared" si="82"/>
        <v xml:space="preserve">[JB_D01_03_02_07]
jobName = 診療行為関連マスタ作成ジョブ
</v>
      </c>
    </row>
    <row r="63" spans="1:91" s="3" customFormat="1" ht="36.75" customHeight="1" x14ac:dyDescent="0.15">
      <c r="A63" s="18">
        <f t="shared" si="0"/>
        <v>59</v>
      </c>
      <c r="B63" s="19"/>
      <c r="C63" s="20" t="str">
        <f t="shared" si="78"/>
        <v>DLV_02</v>
      </c>
      <c r="D63" s="21"/>
      <c r="E63" s="21"/>
      <c r="F63" s="22"/>
      <c r="G63" s="20" t="str">
        <f t="shared" si="79"/>
        <v>マスタ管理</v>
      </c>
      <c r="H63" s="21"/>
      <c r="I63" s="21"/>
      <c r="J63" s="21"/>
      <c r="K63" s="22"/>
      <c r="L63" s="23" t="str">
        <f>C63&amp;"_"&amp;TEXT(8,"00")</f>
        <v>DLV_02_08</v>
      </c>
      <c r="M63" s="24"/>
      <c r="N63" s="24"/>
      <c r="O63" s="24"/>
      <c r="P63" s="23" t="s">
        <v>47</v>
      </c>
      <c r="Q63" s="24"/>
      <c r="R63" s="24"/>
      <c r="S63" s="24"/>
      <c r="T63" s="25"/>
      <c r="U63" s="14" t="str">
        <f t="shared" si="83"/>
        <v>JB_D01_03_02_08</v>
      </c>
      <c r="V63" s="15"/>
      <c r="W63" s="15"/>
      <c r="X63" s="15"/>
      <c r="Y63" s="15"/>
      <c r="Z63" s="15"/>
      <c r="AA63" s="15"/>
      <c r="AB63" s="16"/>
      <c r="AC63" s="17" t="str">
        <f t="shared" ref="AC63:AC67" si="86">P63 &amp; "ジョブ"</f>
        <v>特定器材関連マスタ作成ジョブ</v>
      </c>
      <c r="AD63" s="15"/>
      <c r="AE63" s="15"/>
      <c r="AF63" s="15"/>
      <c r="AG63" s="15"/>
      <c r="AH63" s="15"/>
      <c r="AI63" s="15"/>
      <c r="AJ63" s="16"/>
      <c r="AK63" s="40" t="str">
        <f t="shared" si="77"/>
        <v>特定器材関連マスタを作成する。</v>
      </c>
      <c r="AL63" s="41"/>
      <c r="AM63" s="41"/>
      <c r="AN63" s="41"/>
      <c r="AO63" s="41"/>
      <c r="AP63" s="41"/>
      <c r="AQ63" s="41"/>
      <c r="AR63" s="41"/>
      <c r="AS63" s="41"/>
      <c r="AT63" s="41"/>
      <c r="AU63" s="41"/>
      <c r="AV63" s="41"/>
      <c r="AW63" s="41"/>
      <c r="AX63" s="41"/>
      <c r="AY63" s="41"/>
      <c r="AZ63" s="41"/>
      <c r="BA63" s="41"/>
      <c r="BB63" s="41"/>
      <c r="BC63" s="41"/>
      <c r="BD63" s="41"/>
      <c r="BE63" s="41"/>
      <c r="BF63" s="42"/>
      <c r="BG63" s="17"/>
      <c r="BH63" s="15"/>
      <c r="BI63" s="15"/>
      <c r="BJ63" s="16"/>
      <c r="BK63" s="27" t="s">
        <v>22</v>
      </c>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9"/>
      <c r="CM63" s="3" t="str">
        <f t="shared" si="82"/>
        <v xml:space="preserve">[JB_D01_03_02_08]
jobName = 特定器材関連マスタ作成ジョブ
</v>
      </c>
    </row>
    <row r="64" spans="1:91" s="3" customFormat="1" ht="36.75" customHeight="1" x14ac:dyDescent="0.15">
      <c r="A64" s="18">
        <f t="shared" si="0"/>
        <v>60</v>
      </c>
      <c r="B64" s="19"/>
      <c r="C64" s="20" t="str">
        <f t="shared" si="78"/>
        <v>DLV_02</v>
      </c>
      <c r="D64" s="21"/>
      <c r="E64" s="21"/>
      <c r="F64" s="22"/>
      <c r="G64" s="20" t="str">
        <f t="shared" si="79"/>
        <v>マスタ管理</v>
      </c>
      <c r="H64" s="21"/>
      <c r="I64" s="21"/>
      <c r="J64" s="21"/>
      <c r="K64" s="22"/>
      <c r="L64" s="23" t="str">
        <f>C64&amp;"_"&amp;TEXT(9,"00")</f>
        <v>DLV_02_09</v>
      </c>
      <c r="M64" s="24"/>
      <c r="N64" s="24"/>
      <c r="O64" s="24"/>
      <c r="P64" s="23" t="s">
        <v>48</v>
      </c>
      <c r="Q64" s="24"/>
      <c r="R64" s="24"/>
      <c r="S64" s="24"/>
      <c r="T64" s="25"/>
      <c r="U64" s="14" t="str">
        <f t="shared" si="83"/>
        <v>JB_D01_03_02_09</v>
      </c>
      <c r="V64" s="15"/>
      <c r="W64" s="15"/>
      <c r="X64" s="15"/>
      <c r="Y64" s="15"/>
      <c r="Z64" s="15"/>
      <c r="AA64" s="15"/>
      <c r="AB64" s="16"/>
      <c r="AC64" s="17" t="str">
        <f t="shared" si="86"/>
        <v>DPC関連マスタ作成ジョブ</v>
      </c>
      <c r="AD64" s="15"/>
      <c r="AE64" s="15"/>
      <c r="AF64" s="15"/>
      <c r="AG64" s="15"/>
      <c r="AH64" s="15"/>
      <c r="AI64" s="15"/>
      <c r="AJ64" s="16"/>
      <c r="AK64" s="40" t="str">
        <f t="shared" si="77"/>
        <v>DPC関連マスタを作成する。</v>
      </c>
      <c r="AL64" s="41"/>
      <c r="AM64" s="41"/>
      <c r="AN64" s="41"/>
      <c r="AO64" s="41"/>
      <c r="AP64" s="41"/>
      <c r="AQ64" s="41"/>
      <c r="AR64" s="41"/>
      <c r="AS64" s="41"/>
      <c r="AT64" s="41"/>
      <c r="AU64" s="41"/>
      <c r="AV64" s="41"/>
      <c r="AW64" s="41"/>
      <c r="AX64" s="41"/>
      <c r="AY64" s="41"/>
      <c r="AZ64" s="41"/>
      <c r="BA64" s="41"/>
      <c r="BB64" s="41"/>
      <c r="BC64" s="41"/>
      <c r="BD64" s="41"/>
      <c r="BE64" s="41"/>
      <c r="BF64" s="42"/>
      <c r="BG64" s="17"/>
      <c r="BH64" s="15"/>
      <c r="BI64" s="15"/>
      <c r="BJ64" s="16"/>
      <c r="BK64" s="27" t="s">
        <v>22</v>
      </c>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9"/>
      <c r="CM64" s="3" t="str">
        <f t="shared" si="82"/>
        <v xml:space="preserve">[JB_D01_03_02_09]
jobName = DPC関連マスタ作成ジョブ
</v>
      </c>
    </row>
    <row r="65" spans="1:91" s="3" customFormat="1" ht="36.75" customHeight="1" x14ac:dyDescent="0.15">
      <c r="A65" s="18">
        <f t="shared" si="0"/>
        <v>61</v>
      </c>
      <c r="B65" s="19"/>
      <c r="C65" s="20" t="str">
        <f t="shared" si="78"/>
        <v>DLV_02</v>
      </c>
      <c r="D65" s="21"/>
      <c r="E65" s="21"/>
      <c r="F65" s="22"/>
      <c r="G65" s="20" t="str">
        <f t="shared" si="79"/>
        <v>マスタ管理</v>
      </c>
      <c r="H65" s="21"/>
      <c r="I65" s="21"/>
      <c r="J65" s="21"/>
      <c r="K65" s="22"/>
      <c r="L65" s="23" t="str">
        <f>C65&amp;"_"&amp;TEXT(10,"00")</f>
        <v>DLV_02_10</v>
      </c>
      <c r="M65" s="24"/>
      <c r="N65" s="24"/>
      <c r="O65" s="24"/>
      <c r="P65" s="23" t="s">
        <v>49</v>
      </c>
      <c r="Q65" s="24"/>
      <c r="R65" s="24"/>
      <c r="S65" s="24"/>
      <c r="T65" s="25"/>
      <c r="U65" s="14" t="str">
        <f t="shared" ref="U65" si="87">"JB_D01_03"&amp;RIGHT(L65,6)</f>
        <v>JB_D01_03_02_10</v>
      </c>
      <c r="V65" s="15"/>
      <c r="W65" s="15"/>
      <c r="X65" s="15"/>
      <c r="Y65" s="15"/>
      <c r="Z65" s="15"/>
      <c r="AA65" s="15"/>
      <c r="AB65" s="16"/>
      <c r="AC65" s="17" t="str">
        <f t="shared" ref="AC65" si="88">P65 &amp; "ジョブ"</f>
        <v>疾患関連マスタ作成ジョブ</v>
      </c>
      <c r="AD65" s="15"/>
      <c r="AE65" s="15"/>
      <c r="AF65" s="15"/>
      <c r="AG65" s="15"/>
      <c r="AH65" s="15"/>
      <c r="AI65" s="15"/>
      <c r="AJ65" s="16"/>
      <c r="AK65" s="40" t="str">
        <f t="shared" si="77"/>
        <v>疾患関連マスタを作成する。</v>
      </c>
      <c r="AL65" s="41"/>
      <c r="AM65" s="41"/>
      <c r="AN65" s="41"/>
      <c r="AO65" s="41"/>
      <c r="AP65" s="41"/>
      <c r="AQ65" s="41"/>
      <c r="AR65" s="41"/>
      <c r="AS65" s="41"/>
      <c r="AT65" s="41"/>
      <c r="AU65" s="41"/>
      <c r="AV65" s="41"/>
      <c r="AW65" s="41"/>
      <c r="AX65" s="41"/>
      <c r="AY65" s="41"/>
      <c r="AZ65" s="41"/>
      <c r="BA65" s="41"/>
      <c r="BB65" s="41"/>
      <c r="BC65" s="41"/>
      <c r="BD65" s="41"/>
      <c r="BE65" s="41"/>
      <c r="BF65" s="42"/>
      <c r="BG65" s="17"/>
      <c r="BH65" s="15"/>
      <c r="BI65" s="15"/>
      <c r="BJ65" s="16"/>
      <c r="BK65" s="27" t="s">
        <v>22</v>
      </c>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9"/>
      <c r="CM65" s="3" t="str">
        <f t="shared" si="82"/>
        <v xml:space="preserve">[JB_D01_03_02_10]
jobName = 疾患関連マスタ作成ジョブ
</v>
      </c>
    </row>
    <row r="66" spans="1:91" s="3" customFormat="1" ht="51" customHeight="1" x14ac:dyDescent="0.15">
      <c r="A66" s="18">
        <f t="shared" si="0"/>
        <v>62</v>
      </c>
      <c r="B66" s="19"/>
      <c r="C66" s="20" t="str">
        <f t="shared" si="78"/>
        <v>DLV_02</v>
      </c>
      <c r="D66" s="21"/>
      <c r="E66" s="21"/>
      <c r="F66" s="22"/>
      <c r="G66" s="20" t="str">
        <f t="shared" si="79"/>
        <v>マスタ管理</v>
      </c>
      <c r="H66" s="21"/>
      <c r="I66" s="21"/>
      <c r="J66" s="21"/>
      <c r="K66" s="22"/>
      <c r="L66" s="23" t="str">
        <f>C66&amp;"_"&amp;TEXT(11,"00")</f>
        <v>DLV_02_11</v>
      </c>
      <c r="M66" s="24"/>
      <c r="N66" s="24"/>
      <c r="O66" s="24"/>
      <c r="P66" s="23" t="s">
        <v>176</v>
      </c>
      <c r="Q66" s="24"/>
      <c r="R66" s="24"/>
      <c r="S66" s="24"/>
      <c r="T66" s="25"/>
      <c r="U66" s="14" t="str">
        <f>"JB_D01_05"&amp;RIGHT(L66,6)</f>
        <v>JB_D01_05_02_11</v>
      </c>
      <c r="V66" s="15"/>
      <c r="W66" s="15"/>
      <c r="X66" s="15"/>
      <c r="Y66" s="15"/>
      <c r="Z66" s="15"/>
      <c r="AA66" s="15"/>
      <c r="AB66" s="16"/>
      <c r="AC66" s="17" t="str">
        <f t="shared" si="86"/>
        <v>マスタ取込ジョブ</v>
      </c>
      <c r="AD66" s="15"/>
      <c r="AE66" s="15"/>
      <c r="AF66" s="15"/>
      <c r="AG66" s="15"/>
      <c r="AH66" s="15"/>
      <c r="AI66" s="15"/>
      <c r="AJ66" s="16"/>
      <c r="AK66" s="40" t="s">
        <v>179</v>
      </c>
      <c r="AL66" s="41"/>
      <c r="AM66" s="41"/>
      <c r="AN66" s="41"/>
      <c r="AO66" s="41"/>
      <c r="AP66" s="41"/>
      <c r="AQ66" s="41"/>
      <c r="AR66" s="41"/>
      <c r="AS66" s="41"/>
      <c r="AT66" s="41"/>
      <c r="AU66" s="41"/>
      <c r="AV66" s="41"/>
      <c r="AW66" s="41"/>
      <c r="AX66" s="41"/>
      <c r="AY66" s="41"/>
      <c r="AZ66" s="41"/>
      <c r="BA66" s="41"/>
      <c r="BB66" s="41"/>
      <c r="BC66" s="41"/>
      <c r="BD66" s="41"/>
      <c r="BE66" s="41"/>
      <c r="BF66" s="42"/>
      <c r="BG66" s="17"/>
      <c r="BH66" s="15"/>
      <c r="BI66" s="15"/>
      <c r="BJ66" s="16"/>
      <c r="BK66" s="27"/>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9"/>
      <c r="CM66" s="3" t="str">
        <f t="shared" ref="CM66:CM67" si="89">"["&amp;U66&amp;"]"&amp;CHAR(10)&amp;"jobName = "&amp;SUBSTITUTE(AC66,CHAR(10),"")&amp;CHAR(10)&amp;IF(CK66&lt;&gt;"",CK66&amp;CHAR(10), "")</f>
        <v xml:space="preserve">[JB_D01_05_02_11]
jobName = マスタ取込ジョブ
</v>
      </c>
    </row>
    <row r="67" spans="1:91" s="3" customFormat="1" ht="36.75" customHeight="1" x14ac:dyDescent="0.15">
      <c r="A67" s="18">
        <f t="shared" si="0"/>
        <v>63</v>
      </c>
      <c r="B67" s="19"/>
      <c r="C67" s="20" t="str">
        <f t="shared" si="78"/>
        <v>DLV_02</v>
      </c>
      <c r="D67" s="21"/>
      <c r="E67" s="21"/>
      <c r="F67" s="22"/>
      <c r="G67" s="20" t="str">
        <f t="shared" si="79"/>
        <v>マスタ管理</v>
      </c>
      <c r="H67" s="21"/>
      <c r="I67" s="21"/>
      <c r="J67" s="21"/>
      <c r="K67" s="22"/>
      <c r="L67" s="23" t="str">
        <f>C67&amp;"_"&amp;TEXT(12,"00")</f>
        <v>DLV_02_12</v>
      </c>
      <c r="M67" s="24"/>
      <c r="N67" s="24"/>
      <c r="O67" s="24"/>
      <c r="P67" s="23" t="s">
        <v>177</v>
      </c>
      <c r="Q67" s="24"/>
      <c r="R67" s="24"/>
      <c r="S67" s="24"/>
      <c r="T67" s="25"/>
      <c r="U67" s="14" t="str">
        <f t="shared" ref="U67" si="90">"JB_D01_03"&amp;RIGHT(L67,6)</f>
        <v>JB_D01_03_02_12</v>
      </c>
      <c r="V67" s="15"/>
      <c r="W67" s="15"/>
      <c r="X67" s="15"/>
      <c r="Y67" s="15"/>
      <c r="Z67" s="15"/>
      <c r="AA67" s="15"/>
      <c r="AB67" s="16"/>
      <c r="AC67" s="17" t="str">
        <f t="shared" si="86"/>
        <v>医薬品成分関連マスタ作成ジョブ</v>
      </c>
      <c r="AD67" s="15"/>
      <c r="AE67" s="15"/>
      <c r="AF67" s="15"/>
      <c r="AG67" s="15"/>
      <c r="AH67" s="15"/>
      <c r="AI67" s="15"/>
      <c r="AJ67" s="16"/>
      <c r="AK67" s="40" t="str">
        <f t="shared" ref="AK67" si="91">LEFT(P67,LEN(P67)-2)&amp;"を作成する。"</f>
        <v>医薬品成分関連マスタを作成する。</v>
      </c>
      <c r="AL67" s="41"/>
      <c r="AM67" s="41"/>
      <c r="AN67" s="41"/>
      <c r="AO67" s="41"/>
      <c r="AP67" s="41"/>
      <c r="AQ67" s="41"/>
      <c r="AR67" s="41"/>
      <c r="AS67" s="41"/>
      <c r="AT67" s="41"/>
      <c r="AU67" s="41"/>
      <c r="AV67" s="41"/>
      <c r="AW67" s="41"/>
      <c r="AX67" s="41"/>
      <c r="AY67" s="41"/>
      <c r="AZ67" s="41"/>
      <c r="BA67" s="41"/>
      <c r="BB67" s="41"/>
      <c r="BC67" s="41"/>
      <c r="BD67" s="41"/>
      <c r="BE67" s="41"/>
      <c r="BF67" s="42"/>
      <c r="BG67" s="17"/>
      <c r="BH67" s="15"/>
      <c r="BI67" s="15"/>
      <c r="BJ67" s="16"/>
      <c r="BK67" s="27" t="s">
        <v>22</v>
      </c>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9"/>
      <c r="CM67" s="3" t="str">
        <f t="shared" si="89"/>
        <v xml:space="preserve">[JB_D01_03_02_12]
jobName = 医薬品成分関連マスタ作成ジョブ
</v>
      </c>
    </row>
    <row r="68" spans="1:91" s="3" customFormat="1" ht="36.75" customHeight="1" x14ac:dyDescent="0.15">
      <c r="A68" s="18">
        <f t="shared" si="0"/>
        <v>64</v>
      </c>
      <c r="B68" s="19"/>
      <c r="C68" s="20" t="str">
        <f t="shared" si="78"/>
        <v>DLV_02</v>
      </c>
      <c r="D68" s="21"/>
      <c r="E68" s="21"/>
      <c r="F68" s="22"/>
      <c r="G68" s="20" t="str">
        <f t="shared" si="79"/>
        <v>マスタ管理</v>
      </c>
      <c r="H68" s="21"/>
      <c r="I68" s="21"/>
      <c r="J68" s="21"/>
      <c r="K68" s="22"/>
      <c r="L68" s="23" t="str">
        <f>C68&amp;"_"&amp;TEXT(13,"00")</f>
        <v>DLV_02_13</v>
      </c>
      <c r="M68" s="24"/>
      <c r="N68" s="24"/>
      <c r="O68" s="24"/>
      <c r="P68" s="23" t="s">
        <v>178</v>
      </c>
      <c r="Q68" s="24"/>
      <c r="R68" s="24"/>
      <c r="S68" s="24"/>
      <c r="T68" s="25"/>
      <c r="U68" s="14" t="str">
        <f t="shared" si="80"/>
        <v>JB_D01_03_02_13</v>
      </c>
      <c r="V68" s="15"/>
      <c r="W68" s="15"/>
      <c r="X68" s="15"/>
      <c r="Y68" s="15"/>
      <c r="Z68" s="15"/>
      <c r="AA68" s="15"/>
      <c r="AB68" s="16"/>
      <c r="AC68" s="17" t="str">
        <f t="shared" si="76"/>
        <v>医薬品適用病名関連マスタ作成ジョブ</v>
      </c>
      <c r="AD68" s="15"/>
      <c r="AE68" s="15"/>
      <c r="AF68" s="15"/>
      <c r="AG68" s="15"/>
      <c r="AH68" s="15"/>
      <c r="AI68" s="15"/>
      <c r="AJ68" s="16"/>
      <c r="AK68" s="40" t="str">
        <f t="shared" ref="AK68" si="92">LEFT(P68,LEN(P68)-2)&amp;"を作成する。"</f>
        <v>医薬品適用病名関連マスタを作成する。</v>
      </c>
      <c r="AL68" s="41"/>
      <c r="AM68" s="41"/>
      <c r="AN68" s="41"/>
      <c r="AO68" s="41"/>
      <c r="AP68" s="41"/>
      <c r="AQ68" s="41"/>
      <c r="AR68" s="41"/>
      <c r="AS68" s="41"/>
      <c r="AT68" s="41"/>
      <c r="AU68" s="41"/>
      <c r="AV68" s="41"/>
      <c r="AW68" s="41"/>
      <c r="AX68" s="41"/>
      <c r="AY68" s="41"/>
      <c r="AZ68" s="41"/>
      <c r="BA68" s="41"/>
      <c r="BB68" s="41"/>
      <c r="BC68" s="41"/>
      <c r="BD68" s="41"/>
      <c r="BE68" s="41"/>
      <c r="BF68" s="42"/>
      <c r="BG68" s="17"/>
      <c r="BH68" s="15"/>
      <c r="BI68" s="15"/>
      <c r="BJ68" s="16"/>
      <c r="BK68" s="27" t="s">
        <v>22</v>
      </c>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9"/>
      <c r="CM68" s="3" t="str">
        <f t="shared" si="82"/>
        <v xml:space="preserve">[JB_D01_03_02_13]
jobName = 医薬品適用病名関連マスタ作成ジョブ
</v>
      </c>
    </row>
    <row r="69" spans="1:91" s="3" customFormat="1" ht="36.75" customHeight="1" x14ac:dyDescent="0.15">
      <c r="A69" s="18">
        <f t="shared" si="0"/>
        <v>65</v>
      </c>
      <c r="B69" s="19"/>
      <c r="C69" s="65" t="s">
        <v>33</v>
      </c>
      <c r="D69" s="66"/>
      <c r="E69" s="66"/>
      <c r="F69" s="67"/>
      <c r="G69" s="82" t="s">
        <v>19</v>
      </c>
      <c r="H69" s="80"/>
      <c r="I69" s="80"/>
      <c r="J69" s="80"/>
      <c r="K69" s="81"/>
      <c r="L69" s="23" t="str">
        <f>C69&amp;"_"&amp;TEXT(1,"00")</f>
        <v>DLV_03_01</v>
      </c>
      <c r="M69" s="24"/>
      <c r="N69" s="24"/>
      <c r="O69" s="24"/>
      <c r="P69" s="23" t="s">
        <v>135</v>
      </c>
      <c r="Q69" s="24"/>
      <c r="R69" s="24"/>
      <c r="S69" s="24"/>
      <c r="T69" s="25"/>
      <c r="U69" s="14" t="str">
        <f>"JB_D01_03"&amp;RIGHT(L69,6)&amp;"_"&amp;TEXT(1,"00")</f>
        <v>JB_D01_03_03_01_01</v>
      </c>
      <c r="V69" s="15"/>
      <c r="W69" s="15"/>
      <c r="X69" s="15"/>
      <c r="Y69" s="15"/>
      <c r="Z69" s="15"/>
      <c r="AA69" s="15"/>
      <c r="AB69" s="16"/>
      <c r="AC69" s="17" t="str">
        <f t="shared" ref="AC69:AC77" si="93">P69 &amp; "ジョブ"</f>
        <v>患者情報データマート作成ジョブ</v>
      </c>
      <c r="AD69" s="15"/>
      <c r="AE69" s="15"/>
      <c r="AF69" s="15"/>
      <c r="AG69" s="15"/>
      <c r="AH69" s="15"/>
      <c r="AI69" s="15"/>
      <c r="AJ69" s="16"/>
      <c r="AK69" s="40" t="str">
        <f>SUBSTITUTE(AC69,"作成ジョブ","")&amp;"を作成する。"</f>
        <v>患者情報データマートを作成する。</v>
      </c>
      <c r="AL69" s="41"/>
      <c r="AM69" s="41"/>
      <c r="AN69" s="41"/>
      <c r="AO69" s="41"/>
      <c r="AP69" s="41"/>
      <c r="AQ69" s="41"/>
      <c r="AR69" s="41"/>
      <c r="AS69" s="41"/>
      <c r="AT69" s="41"/>
      <c r="AU69" s="41"/>
      <c r="AV69" s="41"/>
      <c r="AW69" s="41"/>
      <c r="AX69" s="41"/>
      <c r="AY69" s="41"/>
      <c r="AZ69" s="41"/>
      <c r="BA69" s="41"/>
      <c r="BB69" s="41"/>
      <c r="BC69" s="41"/>
      <c r="BD69" s="41"/>
      <c r="BE69" s="41"/>
      <c r="BF69" s="42"/>
      <c r="BG69" s="14"/>
      <c r="BH69" s="15"/>
      <c r="BI69" s="15"/>
      <c r="BJ69" s="16"/>
      <c r="BK69" s="27" t="s">
        <v>22</v>
      </c>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9"/>
      <c r="CM69" s="3" t="str">
        <f t="shared" ref="CM69:CM84" si="94">"["&amp;U69&amp;"]"&amp;CHAR(10)&amp;"jobName = "&amp;SUBSTITUTE(AC69,CHAR(10),"")&amp;CHAR(10)&amp;IF(CK69&lt;&gt;"",CK69&amp;CHAR(10), "")</f>
        <v xml:space="preserve">[JB_D01_03_03_01_01]
jobName = 患者情報データマート作成ジョブ
</v>
      </c>
    </row>
    <row r="70" spans="1:91" s="3" customFormat="1" ht="36.75" customHeight="1" x14ac:dyDescent="0.15">
      <c r="A70" s="18">
        <f t="shared" si="0"/>
        <v>66</v>
      </c>
      <c r="B70" s="19"/>
      <c r="C70" s="20" t="str">
        <f t="shared" ref="C70:C77" si="95">C69</f>
        <v>DLV_03</v>
      </c>
      <c r="D70" s="21"/>
      <c r="E70" s="21"/>
      <c r="F70" s="22"/>
      <c r="G70" s="20" t="str">
        <f t="shared" ref="G70:G77" si="96">G69</f>
        <v>データマート作成</v>
      </c>
      <c r="H70" s="21"/>
      <c r="I70" s="21"/>
      <c r="J70" s="21"/>
      <c r="K70" s="22"/>
      <c r="L70" s="23" t="str">
        <f>C70&amp;"_"&amp;TEXT(1,"00")</f>
        <v>DLV_03_01</v>
      </c>
      <c r="M70" s="24"/>
      <c r="N70" s="24"/>
      <c r="O70" s="24"/>
      <c r="P70" s="23" t="s">
        <v>135</v>
      </c>
      <c r="Q70" s="24"/>
      <c r="R70" s="24"/>
      <c r="S70" s="24"/>
      <c r="T70" s="25"/>
      <c r="U70" s="14" t="str">
        <f>"JB_D01_03"&amp;RIGHT(L70,6)&amp;"_"&amp;TEXT(2,"00")</f>
        <v>JB_D01_03_03_01_02</v>
      </c>
      <c r="V70" s="15"/>
      <c r="W70" s="15"/>
      <c r="X70" s="15"/>
      <c r="Y70" s="15"/>
      <c r="Z70" s="15"/>
      <c r="AA70" s="15"/>
      <c r="AB70" s="16"/>
      <c r="AC70" s="14" t="s">
        <v>136</v>
      </c>
      <c r="AD70" s="15"/>
      <c r="AE70" s="15"/>
      <c r="AF70" s="15"/>
      <c r="AG70" s="15"/>
      <c r="AH70" s="15"/>
      <c r="AI70" s="15"/>
      <c r="AJ70" s="16"/>
      <c r="AK70" s="40" t="s">
        <v>138</v>
      </c>
      <c r="AL70" s="41"/>
      <c r="AM70" s="41"/>
      <c r="AN70" s="41"/>
      <c r="AO70" s="41"/>
      <c r="AP70" s="41"/>
      <c r="AQ70" s="41"/>
      <c r="AR70" s="41"/>
      <c r="AS70" s="41"/>
      <c r="AT70" s="41"/>
      <c r="AU70" s="41"/>
      <c r="AV70" s="41"/>
      <c r="AW70" s="41"/>
      <c r="AX70" s="41"/>
      <c r="AY70" s="41"/>
      <c r="AZ70" s="41"/>
      <c r="BA70" s="41"/>
      <c r="BB70" s="41"/>
      <c r="BC70" s="41"/>
      <c r="BD70" s="41"/>
      <c r="BE70" s="41"/>
      <c r="BF70" s="42"/>
      <c r="BG70" s="14"/>
      <c r="BH70" s="15"/>
      <c r="BI70" s="15"/>
      <c r="BJ70" s="16"/>
      <c r="BK70" s="27" t="s">
        <v>22</v>
      </c>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9"/>
      <c r="CM70" s="3" t="str">
        <f t="shared" si="94"/>
        <v xml:space="preserve">[JB_D01_03_03_01_02]
jobName = 患者ID紐付けジョブ
</v>
      </c>
    </row>
    <row r="71" spans="1:91" s="3" customFormat="1" ht="36.75" customHeight="1" x14ac:dyDescent="0.15">
      <c r="A71" s="18">
        <f t="shared" si="0"/>
        <v>67</v>
      </c>
      <c r="B71" s="49"/>
      <c r="C71" s="20" t="str">
        <f t="shared" si="95"/>
        <v>DLV_03</v>
      </c>
      <c r="D71" s="21"/>
      <c r="E71" s="21"/>
      <c r="F71" s="22"/>
      <c r="G71" s="20" t="str">
        <f t="shared" si="96"/>
        <v>データマート作成</v>
      </c>
      <c r="H71" s="21"/>
      <c r="I71" s="21"/>
      <c r="J71" s="21"/>
      <c r="K71" s="22"/>
      <c r="L71" s="30" t="str">
        <f>C71&amp;"_"&amp;TEXT(1,"00")</f>
        <v>DLV_03_01</v>
      </c>
      <c r="M71" s="31"/>
      <c r="N71" s="31"/>
      <c r="O71" s="31"/>
      <c r="P71" s="30" t="s">
        <v>135</v>
      </c>
      <c r="Q71" s="31"/>
      <c r="R71" s="31"/>
      <c r="S71" s="31"/>
      <c r="T71" s="32"/>
      <c r="U71" s="33" t="str">
        <f>"JB_D01_03"&amp;RIGHT(L71,6)&amp;"_"&amp;TEXT(3,"00")</f>
        <v>JB_D01_03_03_01_03</v>
      </c>
      <c r="V71" s="7"/>
      <c r="W71" s="7"/>
      <c r="X71" s="7"/>
      <c r="Y71" s="7"/>
      <c r="Z71" s="7"/>
      <c r="AA71" s="7"/>
      <c r="AB71" s="8"/>
      <c r="AC71" s="6" t="s">
        <v>137</v>
      </c>
      <c r="AD71" s="7"/>
      <c r="AE71" s="7"/>
      <c r="AF71" s="7"/>
      <c r="AG71" s="7"/>
      <c r="AH71" s="7"/>
      <c r="AI71" s="7"/>
      <c r="AJ71" s="8"/>
      <c r="AK71" s="34" t="str">
        <f t="shared" ref="AK71" si="97">SUBSTITUTE(AC71,"作成ジョブ","")&amp;"を作成する。"</f>
        <v>エラー患者情報データマートを作成する。</v>
      </c>
      <c r="AL71" s="35"/>
      <c r="AM71" s="35"/>
      <c r="AN71" s="35"/>
      <c r="AO71" s="35"/>
      <c r="AP71" s="35"/>
      <c r="AQ71" s="35"/>
      <c r="AR71" s="35"/>
      <c r="AS71" s="35"/>
      <c r="AT71" s="35"/>
      <c r="AU71" s="35"/>
      <c r="AV71" s="35"/>
      <c r="AW71" s="35"/>
      <c r="AX71" s="35"/>
      <c r="AY71" s="35"/>
      <c r="AZ71" s="35"/>
      <c r="BA71" s="35"/>
      <c r="BB71" s="35"/>
      <c r="BC71" s="35"/>
      <c r="BD71" s="35"/>
      <c r="BE71" s="35"/>
      <c r="BF71" s="36"/>
      <c r="BG71" s="6"/>
      <c r="BH71" s="7"/>
      <c r="BI71" s="7"/>
      <c r="BJ71" s="8"/>
      <c r="BK71" s="9" t="s">
        <v>22</v>
      </c>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1"/>
      <c r="CM71" s="3" t="str">
        <f t="shared" ref="CM71" si="98">"["&amp;U71&amp;"]"&amp;CHAR(10)&amp;"jobName = "&amp;SUBSTITUTE(AC71,CHAR(10),"")&amp;CHAR(10)&amp;IF(CK71&lt;&gt;"",CK71&amp;CHAR(10), "")</f>
        <v xml:space="preserve">[JB_D01_03_03_01_03]
jobName = エラー患者情報データマート作成ジョブ
</v>
      </c>
    </row>
    <row r="72" spans="1:91" s="3" customFormat="1" ht="36.75" customHeight="1" x14ac:dyDescent="0.15">
      <c r="A72" s="18">
        <f t="shared" si="0"/>
        <v>68</v>
      </c>
      <c r="B72" s="19"/>
      <c r="C72" s="20" t="str">
        <f>C71</f>
        <v>DLV_03</v>
      </c>
      <c r="D72" s="21"/>
      <c r="E72" s="21"/>
      <c r="F72" s="22"/>
      <c r="G72" s="20" t="str">
        <f>G71</f>
        <v>データマート作成</v>
      </c>
      <c r="H72" s="21"/>
      <c r="I72" s="21"/>
      <c r="J72" s="21"/>
      <c r="K72" s="22"/>
      <c r="L72" s="23" t="str">
        <f>C72&amp;"_"&amp;TEXT(2,"00")</f>
        <v>DLV_03_02</v>
      </c>
      <c r="M72" s="24"/>
      <c r="N72" s="24"/>
      <c r="O72" s="24"/>
      <c r="P72" s="23" t="s">
        <v>23</v>
      </c>
      <c r="Q72" s="24"/>
      <c r="R72" s="24"/>
      <c r="S72" s="24"/>
      <c r="T72" s="25"/>
      <c r="U72" s="14" t="str">
        <f t="shared" ref="U72" si="99">"JB_D01_03"&amp;RIGHT(L72,6)</f>
        <v>JB_D01_03_03_02</v>
      </c>
      <c r="V72" s="15"/>
      <c r="W72" s="15"/>
      <c r="X72" s="15"/>
      <c r="Y72" s="15"/>
      <c r="Z72" s="15"/>
      <c r="AA72" s="15"/>
      <c r="AB72" s="16"/>
      <c r="AC72" s="17" t="str">
        <f t="shared" ref="AC72" si="100">P72 &amp; "ジョブ"</f>
        <v>処方データマート作成ジョブ</v>
      </c>
      <c r="AD72" s="15"/>
      <c r="AE72" s="15"/>
      <c r="AF72" s="15"/>
      <c r="AG72" s="15"/>
      <c r="AH72" s="15"/>
      <c r="AI72" s="15"/>
      <c r="AJ72" s="16"/>
      <c r="AK72" s="40" t="str">
        <f t="shared" ref="AK72" si="101">LEFT(P72,LEN(P72)-2)&amp;"を作成する。"</f>
        <v>処方データマートを作成する。</v>
      </c>
      <c r="AL72" s="41"/>
      <c r="AM72" s="41"/>
      <c r="AN72" s="41"/>
      <c r="AO72" s="41"/>
      <c r="AP72" s="41"/>
      <c r="AQ72" s="41"/>
      <c r="AR72" s="41"/>
      <c r="AS72" s="41"/>
      <c r="AT72" s="41"/>
      <c r="AU72" s="41"/>
      <c r="AV72" s="41"/>
      <c r="AW72" s="41"/>
      <c r="AX72" s="41"/>
      <c r="AY72" s="41"/>
      <c r="AZ72" s="41"/>
      <c r="BA72" s="41"/>
      <c r="BB72" s="41"/>
      <c r="BC72" s="41"/>
      <c r="BD72" s="41"/>
      <c r="BE72" s="41"/>
      <c r="BF72" s="42"/>
      <c r="BG72" s="14"/>
      <c r="BH72" s="15"/>
      <c r="BI72" s="15"/>
      <c r="BJ72" s="16"/>
      <c r="BK72" s="27" t="s">
        <v>22</v>
      </c>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9"/>
      <c r="CM72" s="3" t="str">
        <f t="shared" ref="CM72" si="102">"["&amp;U72&amp;"]"&amp;CHAR(10)&amp;"jobName = "&amp;SUBSTITUTE(AC72,CHAR(10),"")&amp;CHAR(10)&amp;IF(CK72&lt;&gt;"",CK72&amp;CHAR(10), "")</f>
        <v xml:space="preserve">[JB_D01_03_03_02]
jobName = 処方データマート作成ジョブ
</v>
      </c>
    </row>
    <row r="73" spans="1:91" s="3" customFormat="1" ht="36.75" customHeight="1" x14ac:dyDescent="0.15">
      <c r="A73" s="18">
        <f t="shared" si="0"/>
        <v>69</v>
      </c>
      <c r="B73" s="19"/>
      <c r="C73" s="20" t="str">
        <f t="shared" si="95"/>
        <v>DLV_03</v>
      </c>
      <c r="D73" s="21"/>
      <c r="E73" s="21"/>
      <c r="F73" s="22"/>
      <c r="G73" s="20" t="str">
        <f t="shared" si="96"/>
        <v>データマート作成</v>
      </c>
      <c r="H73" s="21"/>
      <c r="I73" s="21"/>
      <c r="J73" s="21"/>
      <c r="K73" s="22"/>
      <c r="L73" s="23" t="str">
        <f>C73&amp;"_"&amp;TEXT(3,"00")</f>
        <v>DLV_03_03</v>
      </c>
      <c r="M73" s="24"/>
      <c r="N73" s="24"/>
      <c r="O73" s="24"/>
      <c r="P73" s="23" t="s">
        <v>24</v>
      </c>
      <c r="Q73" s="24"/>
      <c r="R73" s="24"/>
      <c r="S73" s="24"/>
      <c r="T73" s="25"/>
      <c r="U73" s="14" t="str">
        <f t="shared" si="80"/>
        <v>JB_D01_03_03_03</v>
      </c>
      <c r="V73" s="15"/>
      <c r="W73" s="15"/>
      <c r="X73" s="15"/>
      <c r="Y73" s="15"/>
      <c r="Z73" s="15"/>
      <c r="AA73" s="15"/>
      <c r="AB73" s="16"/>
      <c r="AC73" s="17" t="str">
        <f t="shared" ref="AC73:AC74" si="103">P73 &amp; "ジョブ"</f>
        <v>診療行為データマート作成ジョブ</v>
      </c>
      <c r="AD73" s="15"/>
      <c r="AE73" s="15"/>
      <c r="AF73" s="15"/>
      <c r="AG73" s="15"/>
      <c r="AH73" s="15"/>
      <c r="AI73" s="15"/>
      <c r="AJ73" s="16"/>
      <c r="AK73" s="40" t="str">
        <f t="shared" ref="AK73:AK77" si="104">LEFT(P73,LEN(P73)-2)&amp;"を作成する。"</f>
        <v>診療行為データマートを作成する。</v>
      </c>
      <c r="AL73" s="41"/>
      <c r="AM73" s="41"/>
      <c r="AN73" s="41"/>
      <c r="AO73" s="41"/>
      <c r="AP73" s="41"/>
      <c r="AQ73" s="41"/>
      <c r="AR73" s="41"/>
      <c r="AS73" s="41"/>
      <c r="AT73" s="41"/>
      <c r="AU73" s="41"/>
      <c r="AV73" s="41"/>
      <c r="AW73" s="41"/>
      <c r="AX73" s="41"/>
      <c r="AY73" s="41"/>
      <c r="AZ73" s="41"/>
      <c r="BA73" s="41"/>
      <c r="BB73" s="41"/>
      <c r="BC73" s="41"/>
      <c r="BD73" s="41"/>
      <c r="BE73" s="41"/>
      <c r="BF73" s="42"/>
      <c r="BG73" s="14"/>
      <c r="BH73" s="15"/>
      <c r="BI73" s="15"/>
      <c r="BJ73" s="16"/>
      <c r="BK73" s="27" t="s">
        <v>22</v>
      </c>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9"/>
      <c r="CM73" s="3" t="str">
        <f t="shared" si="94"/>
        <v xml:space="preserve">[JB_D01_03_03_03]
jobName = 診療行為データマート作成ジョブ
</v>
      </c>
    </row>
    <row r="74" spans="1:91" s="3" customFormat="1" ht="36.75" customHeight="1" x14ac:dyDescent="0.15">
      <c r="A74" s="18">
        <f t="shared" si="0"/>
        <v>70</v>
      </c>
      <c r="B74" s="19"/>
      <c r="C74" s="20" t="str">
        <f t="shared" si="95"/>
        <v>DLV_03</v>
      </c>
      <c r="D74" s="21"/>
      <c r="E74" s="21"/>
      <c r="F74" s="22"/>
      <c r="G74" s="20" t="str">
        <f t="shared" si="96"/>
        <v>データマート作成</v>
      </c>
      <c r="H74" s="21"/>
      <c r="I74" s="21"/>
      <c r="J74" s="21"/>
      <c r="K74" s="22"/>
      <c r="L74" s="23" t="str">
        <f>C74&amp;"_"&amp;TEXT(4,"00")</f>
        <v>DLV_03_04</v>
      </c>
      <c r="M74" s="24"/>
      <c r="N74" s="24"/>
      <c r="O74" s="24"/>
      <c r="P74" s="23" t="s">
        <v>25</v>
      </c>
      <c r="Q74" s="24"/>
      <c r="R74" s="24"/>
      <c r="S74" s="24"/>
      <c r="T74" s="25"/>
      <c r="U74" s="14" t="str">
        <f t="shared" si="80"/>
        <v>JB_D01_03_03_04</v>
      </c>
      <c r="V74" s="15"/>
      <c r="W74" s="15"/>
      <c r="X74" s="15"/>
      <c r="Y74" s="15"/>
      <c r="Z74" s="15"/>
      <c r="AA74" s="15"/>
      <c r="AB74" s="16"/>
      <c r="AC74" s="17" t="str">
        <f t="shared" si="103"/>
        <v>疾患データマート作成ジョブ</v>
      </c>
      <c r="AD74" s="15"/>
      <c r="AE74" s="15"/>
      <c r="AF74" s="15"/>
      <c r="AG74" s="15"/>
      <c r="AH74" s="15"/>
      <c r="AI74" s="15"/>
      <c r="AJ74" s="16"/>
      <c r="AK74" s="40" t="str">
        <f t="shared" si="104"/>
        <v>疾患データマートを作成する。</v>
      </c>
      <c r="AL74" s="41"/>
      <c r="AM74" s="41"/>
      <c r="AN74" s="41"/>
      <c r="AO74" s="41"/>
      <c r="AP74" s="41"/>
      <c r="AQ74" s="41"/>
      <c r="AR74" s="41"/>
      <c r="AS74" s="41"/>
      <c r="AT74" s="41"/>
      <c r="AU74" s="41"/>
      <c r="AV74" s="41"/>
      <c r="AW74" s="41"/>
      <c r="AX74" s="41"/>
      <c r="AY74" s="41"/>
      <c r="AZ74" s="41"/>
      <c r="BA74" s="41"/>
      <c r="BB74" s="41"/>
      <c r="BC74" s="41"/>
      <c r="BD74" s="41"/>
      <c r="BE74" s="41"/>
      <c r="BF74" s="42"/>
      <c r="BG74" s="14"/>
      <c r="BH74" s="15"/>
      <c r="BI74" s="15"/>
      <c r="BJ74" s="16"/>
      <c r="BK74" s="27" t="s">
        <v>22</v>
      </c>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9"/>
      <c r="CM74" s="3" t="str">
        <f t="shared" si="94"/>
        <v xml:space="preserve">[JB_D01_03_03_04]
jobName = 疾患データマート作成ジョブ
</v>
      </c>
    </row>
    <row r="75" spans="1:91" s="3" customFormat="1" ht="36.75" customHeight="1" x14ac:dyDescent="0.15">
      <c r="A75" s="18">
        <f t="shared" si="0"/>
        <v>71</v>
      </c>
      <c r="B75" s="19"/>
      <c r="C75" s="20" t="str">
        <f t="shared" si="95"/>
        <v>DLV_03</v>
      </c>
      <c r="D75" s="21"/>
      <c r="E75" s="21"/>
      <c r="F75" s="22"/>
      <c r="G75" s="20" t="str">
        <f t="shared" si="96"/>
        <v>データマート作成</v>
      </c>
      <c r="H75" s="21"/>
      <c r="I75" s="21"/>
      <c r="J75" s="21"/>
      <c r="K75" s="22"/>
      <c r="L75" s="23" t="str">
        <f>C75&amp;"_"&amp;TEXT(5,"00")</f>
        <v>DLV_03_05</v>
      </c>
      <c r="M75" s="24"/>
      <c r="N75" s="24"/>
      <c r="O75" s="24"/>
      <c r="P75" s="23" t="s">
        <v>26</v>
      </c>
      <c r="Q75" s="24"/>
      <c r="R75" s="24"/>
      <c r="S75" s="24"/>
      <c r="T75" s="25"/>
      <c r="U75" s="14" t="str">
        <f t="shared" si="80"/>
        <v>JB_D01_03_03_05</v>
      </c>
      <c r="V75" s="15"/>
      <c r="W75" s="15"/>
      <c r="X75" s="15"/>
      <c r="Y75" s="15"/>
      <c r="Z75" s="15"/>
      <c r="AA75" s="15"/>
      <c r="AB75" s="16"/>
      <c r="AC75" s="17" t="str">
        <f t="shared" si="93"/>
        <v>入院退院データマート作成ジョブ</v>
      </c>
      <c r="AD75" s="15"/>
      <c r="AE75" s="15"/>
      <c r="AF75" s="15"/>
      <c r="AG75" s="15"/>
      <c r="AH75" s="15"/>
      <c r="AI75" s="15"/>
      <c r="AJ75" s="16"/>
      <c r="AK75" s="40" t="str">
        <f t="shared" si="104"/>
        <v>入院退院データマートを作成する。</v>
      </c>
      <c r="AL75" s="41"/>
      <c r="AM75" s="41"/>
      <c r="AN75" s="41"/>
      <c r="AO75" s="41"/>
      <c r="AP75" s="41"/>
      <c r="AQ75" s="41"/>
      <c r="AR75" s="41"/>
      <c r="AS75" s="41"/>
      <c r="AT75" s="41"/>
      <c r="AU75" s="41"/>
      <c r="AV75" s="41"/>
      <c r="AW75" s="41"/>
      <c r="AX75" s="41"/>
      <c r="AY75" s="41"/>
      <c r="AZ75" s="41"/>
      <c r="BA75" s="41"/>
      <c r="BB75" s="41"/>
      <c r="BC75" s="41"/>
      <c r="BD75" s="41"/>
      <c r="BE75" s="41"/>
      <c r="BF75" s="42"/>
      <c r="BG75" s="17"/>
      <c r="BH75" s="15"/>
      <c r="BI75" s="15"/>
      <c r="BJ75" s="16"/>
      <c r="BK75" s="27" t="s">
        <v>22</v>
      </c>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9"/>
      <c r="CM75" s="3" t="str">
        <f t="shared" si="94"/>
        <v xml:space="preserve">[JB_D01_03_03_05]
jobName = 入院退院データマート作成ジョブ
</v>
      </c>
    </row>
    <row r="76" spans="1:91" s="3" customFormat="1" ht="36.75" customHeight="1" x14ac:dyDescent="0.15">
      <c r="A76" s="18">
        <f t="shared" si="0"/>
        <v>72</v>
      </c>
      <c r="B76" s="19"/>
      <c r="C76" s="20" t="str">
        <f t="shared" si="95"/>
        <v>DLV_03</v>
      </c>
      <c r="D76" s="21"/>
      <c r="E76" s="21"/>
      <c r="F76" s="22"/>
      <c r="G76" s="20" t="str">
        <f t="shared" si="96"/>
        <v>データマート作成</v>
      </c>
      <c r="H76" s="21"/>
      <c r="I76" s="21"/>
      <c r="J76" s="21"/>
      <c r="K76" s="22"/>
      <c r="L76" s="30" t="str">
        <f>C76&amp;"_"&amp;TEXT(6,"00")</f>
        <v>DLV_03_06</v>
      </c>
      <c r="M76" s="31"/>
      <c r="N76" s="31"/>
      <c r="O76" s="31"/>
      <c r="P76" s="30" t="s">
        <v>82</v>
      </c>
      <c r="Q76" s="31"/>
      <c r="R76" s="31"/>
      <c r="S76" s="31"/>
      <c r="T76" s="32"/>
      <c r="U76" s="33" t="str">
        <f t="shared" ref="U76" si="105">"JB_D01_03"&amp;RIGHT(L76,6)</f>
        <v>JB_D01_03_03_06</v>
      </c>
      <c r="V76" s="7"/>
      <c r="W76" s="7"/>
      <c r="X76" s="7"/>
      <c r="Y76" s="7"/>
      <c r="Z76" s="7"/>
      <c r="AA76" s="7"/>
      <c r="AB76" s="8"/>
      <c r="AC76" s="6" t="str">
        <f t="shared" ref="AC76" si="106">P76 &amp; "ジョブ"</f>
        <v>二次利用DB登録患者データマート作成ジョブ</v>
      </c>
      <c r="AD76" s="7"/>
      <c r="AE76" s="7"/>
      <c r="AF76" s="7"/>
      <c r="AG76" s="7"/>
      <c r="AH76" s="7"/>
      <c r="AI76" s="7"/>
      <c r="AJ76" s="8"/>
      <c r="AK76" s="34" t="str">
        <f t="shared" ref="AK76" si="107">LEFT(P76,LEN(P76)-2)&amp;"を作成する。"</f>
        <v>二次利用DB登録患者データマートを作成する。</v>
      </c>
      <c r="AL76" s="35"/>
      <c r="AM76" s="35"/>
      <c r="AN76" s="35"/>
      <c r="AO76" s="35"/>
      <c r="AP76" s="35"/>
      <c r="AQ76" s="35"/>
      <c r="AR76" s="35"/>
      <c r="AS76" s="35"/>
      <c r="AT76" s="35"/>
      <c r="AU76" s="35"/>
      <c r="AV76" s="35"/>
      <c r="AW76" s="35"/>
      <c r="AX76" s="35"/>
      <c r="AY76" s="35"/>
      <c r="AZ76" s="35"/>
      <c r="BA76" s="35"/>
      <c r="BB76" s="35"/>
      <c r="BC76" s="35"/>
      <c r="BD76" s="35"/>
      <c r="BE76" s="35"/>
      <c r="BF76" s="36"/>
      <c r="BG76" s="6"/>
      <c r="BH76" s="7"/>
      <c r="BI76" s="7"/>
      <c r="BJ76" s="8"/>
      <c r="BK76" s="9" t="s">
        <v>22</v>
      </c>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1"/>
      <c r="CM76" s="3" t="str">
        <f t="shared" ref="CM76" si="108">"["&amp;U76&amp;"]"&amp;CHAR(10)&amp;"jobName = "&amp;SUBSTITUTE(AC76,CHAR(10),"")&amp;CHAR(10)&amp;IF(CK76&lt;&gt;"",CK76&amp;CHAR(10), "")</f>
        <v xml:space="preserve">[JB_D01_03_03_06]
jobName = 二次利用DB登録患者データマート作成ジョブ
</v>
      </c>
    </row>
    <row r="77" spans="1:91" s="3" customFormat="1" ht="36.75" customHeight="1" x14ac:dyDescent="0.15">
      <c r="A77" s="18">
        <f t="shared" si="0"/>
        <v>73</v>
      </c>
      <c r="B77" s="19"/>
      <c r="C77" s="20" t="str">
        <f t="shared" si="95"/>
        <v>DLV_03</v>
      </c>
      <c r="D77" s="21"/>
      <c r="E77" s="21"/>
      <c r="F77" s="22"/>
      <c r="G77" s="20" t="str">
        <f t="shared" si="96"/>
        <v>データマート作成</v>
      </c>
      <c r="H77" s="21"/>
      <c r="I77" s="21"/>
      <c r="J77" s="21"/>
      <c r="K77" s="22"/>
      <c r="L77" s="12" t="str">
        <f>C77&amp;"_"&amp;TEXT(7,"00")</f>
        <v>DLV_03_07</v>
      </c>
      <c r="M77" s="13"/>
      <c r="N77" s="13"/>
      <c r="O77" s="13"/>
      <c r="P77" s="12" t="s">
        <v>175</v>
      </c>
      <c r="Q77" s="13"/>
      <c r="R77" s="13"/>
      <c r="S77" s="13"/>
      <c r="T77" s="78"/>
      <c r="U77" s="14" t="str">
        <f t="shared" si="80"/>
        <v>JB_D01_03_03_07</v>
      </c>
      <c r="V77" s="15"/>
      <c r="W77" s="15"/>
      <c r="X77" s="15"/>
      <c r="Y77" s="15"/>
      <c r="Z77" s="15"/>
      <c r="AA77" s="15"/>
      <c r="AB77" s="16"/>
      <c r="AC77" s="17" t="str">
        <f t="shared" si="93"/>
        <v>患者基本データマート作成ジョブ</v>
      </c>
      <c r="AD77" s="15"/>
      <c r="AE77" s="15"/>
      <c r="AF77" s="15"/>
      <c r="AG77" s="15"/>
      <c r="AH77" s="15"/>
      <c r="AI77" s="15"/>
      <c r="AJ77" s="16"/>
      <c r="AK77" s="40" t="str">
        <f t="shared" si="104"/>
        <v>患者基本データマートを作成する。</v>
      </c>
      <c r="AL77" s="41"/>
      <c r="AM77" s="41"/>
      <c r="AN77" s="41"/>
      <c r="AO77" s="41"/>
      <c r="AP77" s="41"/>
      <c r="AQ77" s="41"/>
      <c r="AR77" s="41"/>
      <c r="AS77" s="41"/>
      <c r="AT77" s="41"/>
      <c r="AU77" s="41"/>
      <c r="AV77" s="41"/>
      <c r="AW77" s="41"/>
      <c r="AX77" s="41"/>
      <c r="AY77" s="41"/>
      <c r="AZ77" s="41"/>
      <c r="BA77" s="41"/>
      <c r="BB77" s="41"/>
      <c r="BC77" s="41"/>
      <c r="BD77" s="41"/>
      <c r="BE77" s="41"/>
      <c r="BF77" s="42"/>
      <c r="BG77" s="17"/>
      <c r="BH77" s="15"/>
      <c r="BI77" s="15"/>
      <c r="BJ77" s="16"/>
      <c r="BK77" s="27" t="s">
        <v>22</v>
      </c>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9"/>
      <c r="CM77" s="3" t="str">
        <f t="shared" si="94"/>
        <v xml:space="preserve">[JB_D01_03_03_07]
jobName = 患者基本データマート作成ジョブ
</v>
      </c>
    </row>
    <row r="78" spans="1:91" s="3" customFormat="1" ht="36.75" customHeight="1" x14ac:dyDescent="0.15">
      <c r="A78" s="18">
        <f t="shared" si="0"/>
        <v>74</v>
      </c>
      <c r="B78" s="19"/>
      <c r="C78" s="65" t="s">
        <v>34</v>
      </c>
      <c r="D78" s="66"/>
      <c r="E78" s="66"/>
      <c r="F78" s="67"/>
      <c r="G78" s="79" t="s">
        <v>21</v>
      </c>
      <c r="H78" s="80"/>
      <c r="I78" s="80"/>
      <c r="J78" s="80"/>
      <c r="K78" s="81"/>
      <c r="L78" s="23" t="str">
        <f>C78&amp;"_"&amp;TEXT(1,"00")</f>
        <v>DLV_04_01</v>
      </c>
      <c r="M78" s="24"/>
      <c r="N78" s="24"/>
      <c r="O78" s="24"/>
      <c r="P78" s="79" t="s">
        <v>27</v>
      </c>
      <c r="Q78" s="80"/>
      <c r="R78" s="80"/>
      <c r="S78" s="80"/>
      <c r="T78" s="81"/>
      <c r="U78" s="14" t="str">
        <f>"JB_D01_03"&amp;RIGHT(L78,6)</f>
        <v>JB_D01_03_04_01</v>
      </c>
      <c r="V78" s="15"/>
      <c r="W78" s="15"/>
      <c r="X78" s="15"/>
      <c r="Y78" s="15"/>
      <c r="Z78" s="15"/>
      <c r="AA78" s="15"/>
      <c r="AB78" s="16"/>
      <c r="AC78" s="17" t="str">
        <f t="shared" ref="AC78" si="109">P78 &amp; "ジョブ"</f>
        <v>疾患関連患者数帳票作成ジョブ</v>
      </c>
      <c r="AD78" s="15"/>
      <c r="AE78" s="15"/>
      <c r="AF78" s="15"/>
      <c r="AG78" s="15"/>
      <c r="AH78" s="15"/>
      <c r="AI78" s="15"/>
      <c r="AJ78" s="16"/>
      <c r="AK78" s="40" t="str">
        <f t="shared" ref="AK78:AK84" si="110">LEFT(P78,LEN(P78)-4)&amp;"の帳票を作成する。"</f>
        <v>疾患関連患者数の帳票を作成する。</v>
      </c>
      <c r="AL78" s="41"/>
      <c r="AM78" s="41"/>
      <c r="AN78" s="41"/>
      <c r="AO78" s="41"/>
      <c r="AP78" s="41"/>
      <c r="AQ78" s="41"/>
      <c r="AR78" s="41"/>
      <c r="AS78" s="41"/>
      <c r="AT78" s="41"/>
      <c r="AU78" s="41"/>
      <c r="AV78" s="41"/>
      <c r="AW78" s="41"/>
      <c r="AX78" s="41"/>
      <c r="AY78" s="41"/>
      <c r="AZ78" s="41"/>
      <c r="BA78" s="41"/>
      <c r="BB78" s="41"/>
      <c r="BC78" s="41"/>
      <c r="BD78" s="41"/>
      <c r="BE78" s="41"/>
      <c r="BF78" s="42"/>
      <c r="BG78" s="17"/>
      <c r="BH78" s="15"/>
      <c r="BI78" s="15"/>
      <c r="BJ78" s="16"/>
      <c r="BK78" s="27" t="s">
        <v>22</v>
      </c>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9"/>
      <c r="CM78" s="3" t="str">
        <f t="shared" si="94"/>
        <v xml:space="preserve">[JB_D01_03_04_01]
jobName = 疾患関連患者数帳票作成ジョブ
</v>
      </c>
    </row>
    <row r="79" spans="1:91" s="3" customFormat="1" ht="36.75" customHeight="1" x14ac:dyDescent="0.15">
      <c r="A79" s="18">
        <f t="shared" si="0"/>
        <v>75</v>
      </c>
      <c r="B79" s="19"/>
      <c r="C79" s="20" t="str">
        <f t="shared" ref="C79:C83" si="111">C78</f>
        <v>DLV_04</v>
      </c>
      <c r="D79" s="21"/>
      <c r="E79" s="21"/>
      <c r="F79" s="22"/>
      <c r="G79" s="20" t="str">
        <f>G78</f>
        <v>帳票作成</v>
      </c>
      <c r="H79" s="21"/>
      <c r="I79" s="21"/>
      <c r="J79" s="21"/>
      <c r="K79" s="22"/>
      <c r="L79" s="23" t="str">
        <f>C79&amp;"_"&amp;TEXT(2,"00")</f>
        <v>DLV_04_02</v>
      </c>
      <c r="M79" s="24"/>
      <c r="N79" s="24"/>
      <c r="O79" s="24"/>
      <c r="P79" s="23" t="s">
        <v>28</v>
      </c>
      <c r="Q79" s="24"/>
      <c r="R79" s="24"/>
      <c r="S79" s="24"/>
      <c r="T79" s="25"/>
      <c r="U79" s="14" t="str">
        <f t="shared" si="80"/>
        <v>JB_D01_03_04_02</v>
      </c>
      <c r="V79" s="15"/>
      <c r="W79" s="15"/>
      <c r="X79" s="15"/>
      <c r="Y79" s="15"/>
      <c r="Z79" s="15"/>
      <c r="AA79" s="15"/>
      <c r="AB79" s="16"/>
      <c r="AC79" s="17" t="str">
        <f t="shared" ref="AC79" si="112">P79 &amp; "ジョブ"</f>
        <v>DPC別患者数帳票作成ジョブ</v>
      </c>
      <c r="AD79" s="15"/>
      <c r="AE79" s="15"/>
      <c r="AF79" s="15"/>
      <c r="AG79" s="15"/>
      <c r="AH79" s="15"/>
      <c r="AI79" s="15"/>
      <c r="AJ79" s="16"/>
      <c r="AK79" s="40" t="str">
        <f t="shared" si="110"/>
        <v>DPC別患者数の帳票を作成する。</v>
      </c>
      <c r="AL79" s="41"/>
      <c r="AM79" s="41"/>
      <c r="AN79" s="41"/>
      <c r="AO79" s="41"/>
      <c r="AP79" s="41"/>
      <c r="AQ79" s="41"/>
      <c r="AR79" s="41"/>
      <c r="AS79" s="41"/>
      <c r="AT79" s="41"/>
      <c r="AU79" s="41"/>
      <c r="AV79" s="41"/>
      <c r="AW79" s="41"/>
      <c r="AX79" s="41"/>
      <c r="AY79" s="41"/>
      <c r="AZ79" s="41"/>
      <c r="BA79" s="41"/>
      <c r="BB79" s="41"/>
      <c r="BC79" s="41"/>
      <c r="BD79" s="41"/>
      <c r="BE79" s="41"/>
      <c r="BF79" s="42"/>
      <c r="BG79" s="14"/>
      <c r="BH79" s="15"/>
      <c r="BI79" s="15"/>
      <c r="BJ79" s="16"/>
      <c r="BK79" s="27" t="s">
        <v>22</v>
      </c>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9"/>
      <c r="CM79" s="3" t="str">
        <f t="shared" si="94"/>
        <v xml:space="preserve">[JB_D01_03_04_02]
jobName = DPC別患者数帳票作成ジョブ
</v>
      </c>
    </row>
    <row r="80" spans="1:91" s="3" customFormat="1" ht="36.75" customHeight="1" x14ac:dyDescent="0.15">
      <c r="A80" s="18">
        <f t="shared" si="0"/>
        <v>76</v>
      </c>
      <c r="B80" s="19"/>
      <c r="C80" s="20" t="str">
        <f t="shared" si="111"/>
        <v>DLV_04</v>
      </c>
      <c r="D80" s="21"/>
      <c r="E80" s="21"/>
      <c r="F80" s="22"/>
      <c r="G80" s="20" t="str">
        <f>G79</f>
        <v>帳票作成</v>
      </c>
      <c r="H80" s="21"/>
      <c r="I80" s="21"/>
      <c r="J80" s="21"/>
      <c r="K80" s="22"/>
      <c r="L80" s="23" t="str">
        <f>C80&amp;"_"&amp;TEXT(3,"00")</f>
        <v>DLV_04_03</v>
      </c>
      <c r="M80" s="24"/>
      <c r="N80" s="24"/>
      <c r="O80" s="24"/>
      <c r="P80" s="23" t="s">
        <v>29</v>
      </c>
      <c r="Q80" s="24"/>
      <c r="R80" s="24"/>
      <c r="S80" s="24"/>
      <c r="T80" s="25"/>
      <c r="U80" s="14" t="str">
        <f t="shared" si="80"/>
        <v>JB_D01_03_04_03</v>
      </c>
      <c r="V80" s="15"/>
      <c r="W80" s="15"/>
      <c r="X80" s="15"/>
      <c r="Y80" s="15"/>
      <c r="Z80" s="15"/>
      <c r="AA80" s="15"/>
      <c r="AB80" s="16"/>
      <c r="AC80" s="17" t="str">
        <f>P80 &amp; "ジョブ"</f>
        <v>薬剤別患者数帳票作成ジョブ</v>
      </c>
      <c r="AD80" s="15"/>
      <c r="AE80" s="15"/>
      <c r="AF80" s="15"/>
      <c r="AG80" s="15"/>
      <c r="AH80" s="15"/>
      <c r="AI80" s="15"/>
      <c r="AJ80" s="16"/>
      <c r="AK80" s="40" t="str">
        <f t="shared" si="110"/>
        <v>薬剤別患者数の帳票を作成する。</v>
      </c>
      <c r="AL80" s="41"/>
      <c r="AM80" s="41"/>
      <c r="AN80" s="41"/>
      <c r="AO80" s="41"/>
      <c r="AP80" s="41"/>
      <c r="AQ80" s="41"/>
      <c r="AR80" s="41"/>
      <c r="AS80" s="41"/>
      <c r="AT80" s="41"/>
      <c r="AU80" s="41"/>
      <c r="AV80" s="41"/>
      <c r="AW80" s="41"/>
      <c r="AX80" s="41"/>
      <c r="AY80" s="41"/>
      <c r="AZ80" s="41"/>
      <c r="BA80" s="41"/>
      <c r="BB80" s="41"/>
      <c r="BC80" s="41"/>
      <c r="BD80" s="41"/>
      <c r="BE80" s="41"/>
      <c r="BF80" s="42"/>
      <c r="BG80" s="14"/>
      <c r="BH80" s="15"/>
      <c r="BI80" s="15"/>
      <c r="BJ80" s="16"/>
      <c r="BK80" s="27" t="s">
        <v>22</v>
      </c>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9"/>
      <c r="CM80" s="3" t="str">
        <f t="shared" si="94"/>
        <v xml:space="preserve">[JB_D01_03_04_03]
jobName = 薬剤別患者数帳票作成ジョブ
</v>
      </c>
    </row>
    <row r="81" spans="1:91" s="3" customFormat="1" ht="36.75" customHeight="1" x14ac:dyDescent="0.15">
      <c r="A81" s="18">
        <f t="shared" si="0"/>
        <v>77</v>
      </c>
      <c r="B81" s="19"/>
      <c r="C81" s="20" t="str">
        <f t="shared" si="111"/>
        <v>DLV_04</v>
      </c>
      <c r="D81" s="21"/>
      <c r="E81" s="21"/>
      <c r="F81" s="22"/>
      <c r="G81" s="20" t="str">
        <f>G80</f>
        <v>帳票作成</v>
      </c>
      <c r="H81" s="21"/>
      <c r="I81" s="21"/>
      <c r="J81" s="21"/>
      <c r="K81" s="22"/>
      <c r="L81" s="23" t="str">
        <f>C81&amp;"_"&amp;TEXT(4,"00")</f>
        <v>DLV_04_04</v>
      </c>
      <c r="M81" s="24"/>
      <c r="N81" s="24"/>
      <c r="O81" s="24"/>
      <c r="P81" s="23" t="s">
        <v>30</v>
      </c>
      <c r="Q81" s="24"/>
      <c r="R81" s="24"/>
      <c r="S81" s="24"/>
      <c r="T81" s="25"/>
      <c r="U81" s="14" t="str">
        <f t="shared" si="80"/>
        <v>JB_D01_03_04_04</v>
      </c>
      <c r="V81" s="15"/>
      <c r="W81" s="15"/>
      <c r="X81" s="15"/>
      <c r="Y81" s="15"/>
      <c r="Z81" s="15"/>
      <c r="AA81" s="15"/>
      <c r="AB81" s="16"/>
      <c r="AC81" s="17" t="str">
        <f>P81 &amp; "ジョブ"</f>
        <v>診療行為別患者数帳票作成ジョブ</v>
      </c>
      <c r="AD81" s="15"/>
      <c r="AE81" s="15"/>
      <c r="AF81" s="15"/>
      <c r="AG81" s="15"/>
      <c r="AH81" s="15"/>
      <c r="AI81" s="15"/>
      <c r="AJ81" s="16"/>
      <c r="AK81" s="40" t="str">
        <f t="shared" si="110"/>
        <v>診療行為別患者数の帳票を作成する。</v>
      </c>
      <c r="AL81" s="41"/>
      <c r="AM81" s="41"/>
      <c r="AN81" s="41"/>
      <c r="AO81" s="41"/>
      <c r="AP81" s="41"/>
      <c r="AQ81" s="41"/>
      <c r="AR81" s="41"/>
      <c r="AS81" s="41"/>
      <c r="AT81" s="41"/>
      <c r="AU81" s="41"/>
      <c r="AV81" s="41"/>
      <c r="AW81" s="41"/>
      <c r="AX81" s="41"/>
      <c r="AY81" s="41"/>
      <c r="AZ81" s="41"/>
      <c r="BA81" s="41"/>
      <c r="BB81" s="41"/>
      <c r="BC81" s="41"/>
      <c r="BD81" s="41"/>
      <c r="BE81" s="41"/>
      <c r="BF81" s="42"/>
      <c r="BG81" s="14"/>
      <c r="BH81" s="15"/>
      <c r="BI81" s="15"/>
      <c r="BJ81" s="16"/>
      <c r="BK81" s="27" t="s">
        <v>22</v>
      </c>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9"/>
      <c r="CM81" s="3" t="str">
        <f t="shared" si="94"/>
        <v xml:space="preserve">[JB_D01_03_04_04]
jobName = 診療行為別患者数帳票作成ジョブ
</v>
      </c>
    </row>
    <row r="82" spans="1:91" s="3" customFormat="1" ht="36.75" customHeight="1" x14ac:dyDescent="0.15">
      <c r="A82" s="18">
        <f t="shared" si="0"/>
        <v>78</v>
      </c>
      <c r="B82" s="19"/>
      <c r="C82" s="20" t="str">
        <f t="shared" si="111"/>
        <v>DLV_04</v>
      </c>
      <c r="D82" s="21"/>
      <c r="E82" s="21"/>
      <c r="F82" s="22"/>
      <c r="G82" s="20" t="str">
        <f>G81</f>
        <v>帳票作成</v>
      </c>
      <c r="H82" s="21"/>
      <c r="I82" s="21"/>
      <c r="J82" s="21"/>
      <c r="K82" s="22"/>
      <c r="L82" s="30" t="str">
        <f>C82&amp;"_"&amp;TEXT(5,"00")</f>
        <v>DLV_04_05</v>
      </c>
      <c r="M82" s="31"/>
      <c r="N82" s="31"/>
      <c r="O82" s="31"/>
      <c r="P82" s="30" t="s">
        <v>36</v>
      </c>
      <c r="Q82" s="31"/>
      <c r="R82" s="31"/>
      <c r="S82" s="31"/>
      <c r="T82" s="32"/>
      <c r="U82" s="33" t="str">
        <f t="shared" ref="U82" si="113">"JB_D01_03"&amp;RIGHT(L82,6)</f>
        <v>JB_D01_03_04_05</v>
      </c>
      <c r="V82" s="7"/>
      <c r="W82" s="7"/>
      <c r="X82" s="7"/>
      <c r="Y82" s="7"/>
      <c r="Z82" s="7"/>
      <c r="AA82" s="7"/>
      <c r="AB82" s="8"/>
      <c r="AC82" s="6" t="str">
        <f>P82 &amp; "ジョブ"</f>
        <v>施設リスト帳票作成ジョブ</v>
      </c>
      <c r="AD82" s="7"/>
      <c r="AE82" s="7"/>
      <c r="AF82" s="7"/>
      <c r="AG82" s="7"/>
      <c r="AH82" s="7"/>
      <c r="AI82" s="7"/>
      <c r="AJ82" s="8"/>
      <c r="AK82" s="34" t="str">
        <f t="shared" si="110"/>
        <v>施設リストの帳票を作成する。</v>
      </c>
      <c r="AL82" s="35"/>
      <c r="AM82" s="35"/>
      <c r="AN82" s="35"/>
      <c r="AO82" s="35"/>
      <c r="AP82" s="35"/>
      <c r="AQ82" s="35"/>
      <c r="AR82" s="35"/>
      <c r="AS82" s="35"/>
      <c r="AT82" s="35"/>
      <c r="AU82" s="35"/>
      <c r="AV82" s="35"/>
      <c r="AW82" s="35"/>
      <c r="AX82" s="35"/>
      <c r="AY82" s="35"/>
      <c r="AZ82" s="35"/>
      <c r="BA82" s="35"/>
      <c r="BB82" s="35"/>
      <c r="BC82" s="35"/>
      <c r="BD82" s="35"/>
      <c r="BE82" s="35"/>
      <c r="BF82" s="36"/>
      <c r="BG82" s="33"/>
      <c r="BH82" s="7"/>
      <c r="BI82" s="7"/>
      <c r="BJ82" s="8"/>
      <c r="BK82" s="9" t="s">
        <v>22</v>
      </c>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1"/>
      <c r="CM82" s="3" t="str">
        <f t="shared" si="94"/>
        <v xml:space="preserve">[JB_D01_03_04_05]
jobName = 施設リスト帳票作成ジョブ
</v>
      </c>
    </row>
    <row r="83" spans="1:91" s="3" customFormat="1" ht="36.75" customHeight="1" x14ac:dyDescent="0.15">
      <c r="A83" s="18">
        <f t="shared" si="0"/>
        <v>79</v>
      </c>
      <c r="B83" s="19"/>
      <c r="C83" s="20" t="str">
        <f t="shared" si="111"/>
        <v>DLV_04</v>
      </c>
      <c r="D83" s="21"/>
      <c r="E83" s="21"/>
      <c r="F83" s="22"/>
      <c r="G83" s="20" t="str">
        <f>G82</f>
        <v>帳票作成</v>
      </c>
      <c r="H83" s="21"/>
      <c r="I83" s="21"/>
      <c r="J83" s="21"/>
      <c r="K83" s="22"/>
      <c r="L83" s="12" t="str">
        <f>C83&amp;"_"&amp;TEXT(6,"00")</f>
        <v>DLV_04_06</v>
      </c>
      <c r="M83" s="13"/>
      <c r="N83" s="13"/>
      <c r="O83" s="13"/>
      <c r="P83" s="12" t="s">
        <v>112</v>
      </c>
      <c r="Q83" s="13"/>
      <c r="R83" s="13"/>
      <c r="S83" s="13"/>
      <c r="T83" s="78"/>
      <c r="U83" s="14" t="str">
        <f t="shared" ref="U83" si="114">"JB_D01_03"&amp;RIGHT(L83,6)</f>
        <v>JB_D01_03_04_06</v>
      </c>
      <c r="V83" s="15"/>
      <c r="W83" s="15"/>
      <c r="X83" s="15"/>
      <c r="Y83" s="15"/>
      <c r="Z83" s="15"/>
      <c r="AA83" s="15"/>
      <c r="AB83" s="16"/>
      <c r="AC83" s="17" t="str">
        <f>P83 &amp; "ジョブ"</f>
        <v>施設別登録データリスト、施設リスト帳票作成ジョブ</v>
      </c>
      <c r="AD83" s="15"/>
      <c r="AE83" s="15"/>
      <c r="AF83" s="15"/>
      <c r="AG83" s="15"/>
      <c r="AH83" s="15"/>
      <c r="AI83" s="15"/>
      <c r="AJ83" s="16"/>
      <c r="AK83" s="40" t="str">
        <f t="shared" ref="AK83" si="115">LEFT(P83,LEN(P83)-4)&amp;"の帳票を作成する。"</f>
        <v>施設別登録データリスト、施設リストの帳票を作成する。</v>
      </c>
      <c r="AL83" s="41"/>
      <c r="AM83" s="41"/>
      <c r="AN83" s="41"/>
      <c r="AO83" s="41"/>
      <c r="AP83" s="41"/>
      <c r="AQ83" s="41"/>
      <c r="AR83" s="41"/>
      <c r="AS83" s="41"/>
      <c r="AT83" s="41"/>
      <c r="AU83" s="41"/>
      <c r="AV83" s="41"/>
      <c r="AW83" s="41"/>
      <c r="AX83" s="41"/>
      <c r="AY83" s="41"/>
      <c r="AZ83" s="41"/>
      <c r="BA83" s="41"/>
      <c r="BB83" s="41"/>
      <c r="BC83" s="41"/>
      <c r="BD83" s="41"/>
      <c r="BE83" s="41"/>
      <c r="BF83" s="42"/>
      <c r="BG83" s="14"/>
      <c r="BH83" s="15"/>
      <c r="BI83" s="15"/>
      <c r="BJ83" s="16"/>
      <c r="BK83" s="27" t="s">
        <v>22</v>
      </c>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9"/>
      <c r="CM83" s="3" t="str">
        <f t="shared" ref="CM83" si="116">"["&amp;U83&amp;"]"&amp;CHAR(10)&amp;"jobName = "&amp;SUBSTITUTE(AC83,CHAR(10),"")&amp;CHAR(10)&amp;IF(CK83&lt;&gt;"",CK83&amp;CHAR(10), "")</f>
        <v xml:space="preserve">[JB_D01_03_04_06]
jobName = 施設別登録データリスト、施設リスト帳票作成ジョブ
</v>
      </c>
    </row>
    <row r="84" spans="1:91" s="3" customFormat="1" ht="36.75" customHeight="1" x14ac:dyDescent="0.15">
      <c r="A84" s="18">
        <f t="shared" si="0"/>
        <v>80</v>
      </c>
      <c r="B84" s="19"/>
      <c r="C84" s="50" t="str">
        <f>C79</f>
        <v>DLV_04</v>
      </c>
      <c r="D84" s="51"/>
      <c r="E84" s="51"/>
      <c r="F84" s="52"/>
      <c r="G84" s="50" t="str">
        <f>G79</f>
        <v>帳票作成</v>
      </c>
      <c r="H84" s="51"/>
      <c r="I84" s="51"/>
      <c r="J84" s="51"/>
      <c r="K84" s="52"/>
      <c r="L84" s="12" t="str">
        <f>C84&amp;"_"&amp;TEXT(7,"00")</f>
        <v>DLV_04_07</v>
      </c>
      <c r="M84" s="13"/>
      <c r="N84" s="13"/>
      <c r="O84" s="13"/>
      <c r="P84" s="12" t="s">
        <v>63</v>
      </c>
      <c r="Q84" s="13"/>
      <c r="R84" s="13"/>
      <c r="S84" s="13"/>
      <c r="T84" s="78"/>
      <c r="U84" s="14" t="str">
        <f>"JB_D01_03"&amp;RIGHT(L84,6)</f>
        <v>JB_D01_03_04_07</v>
      </c>
      <c r="V84" s="15"/>
      <c r="W84" s="15"/>
      <c r="X84" s="15"/>
      <c r="Y84" s="15"/>
      <c r="Z84" s="15"/>
      <c r="AA84" s="15"/>
      <c r="AB84" s="16"/>
      <c r="AC84" s="17" t="str">
        <f>P84 &amp; "ジョブ"</f>
        <v>未コード化傷病名リスト帳票作成ジョブ</v>
      </c>
      <c r="AD84" s="15"/>
      <c r="AE84" s="15"/>
      <c r="AF84" s="15"/>
      <c r="AG84" s="15"/>
      <c r="AH84" s="15"/>
      <c r="AI84" s="15"/>
      <c r="AJ84" s="16"/>
      <c r="AK84" s="40" t="str">
        <f t="shared" si="110"/>
        <v>未コード化傷病名リストの帳票を作成する。</v>
      </c>
      <c r="AL84" s="41"/>
      <c r="AM84" s="41"/>
      <c r="AN84" s="41"/>
      <c r="AO84" s="41"/>
      <c r="AP84" s="41"/>
      <c r="AQ84" s="41"/>
      <c r="AR84" s="41"/>
      <c r="AS84" s="41"/>
      <c r="AT84" s="41"/>
      <c r="AU84" s="41"/>
      <c r="AV84" s="41"/>
      <c r="AW84" s="41"/>
      <c r="AX84" s="41"/>
      <c r="AY84" s="41"/>
      <c r="AZ84" s="41"/>
      <c r="BA84" s="41"/>
      <c r="BB84" s="41"/>
      <c r="BC84" s="41"/>
      <c r="BD84" s="41"/>
      <c r="BE84" s="41"/>
      <c r="BF84" s="42"/>
      <c r="BG84" s="17"/>
      <c r="BH84" s="15"/>
      <c r="BI84" s="15"/>
      <c r="BJ84" s="16"/>
      <c r="BK84" s="27" t="s">
        <v>57</v>
      </c>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9"/>
      <c r="CM84" s="3" t="str">
        <f t="shared" si="94"/>
        <v xml:space="preserve">[JB_D01_03_04_07]
jobName = 未コード化傷病名リスト帳票作成ジョブ
</v>
      </c>
    </row>
    <row r="85" spans="1:91" s="3" customFormat="1" ht="36.75" customHeight="1" x14ac:dyDescent="0.15">
      <c r="A85" s="18">
        <f t="shared" si="0"/>
        <v>81</v>
      </c>
      <c r="B85" s="19"/>
      <c r="C85" s="129" t="s">
        <v>51</v>
      </c>
      <c r="D85" s="130"/>
      <c r="E85" s="130"/>
      <c r="F85" s="131"/>
      <c r="G85" s="75" t="s">
        <v>58</v>
      </c>
      <c r="H85" s="76"/>
      <c r="I85" s="76"/>
      <c r="J85" s="76"/>
      <c r="K85" s="77"/>
      <c r="L85" s="53" t="str">
        <f>C85&amp;"_"&amp;TEXT(1,"00")</f>
        <v>DLV_05_01</v>
      </c>
      <c r="M85" s="54"/>
      <c r="N85" s="54"/>
      <c r="O85" s="54"/>
      <c r="P85" s="23" t="s">
        <v>62</v>
      </c>
      <c r="Q85" s="24"/>
      <c r="R85" s="24"/>
      <c r="S85" s="24"/>
      <c r="T85" s="25"/>
      <c r="U85" s="55" t="str">
        <f>"JB_D01_05"&amp;RIGHT(L85,6)</f>
        <v>JB_D01_05_05_01</v>
      </c>
      <c r="V85" s="56"/>
      <c r="W85" s="56"/>
      <c r="X85" s="56"/>
      <c r="Y85" s="56"/>
      <c r="Z85" s="56"/>
      <c r="AA85" s="56"/>
      <c r="AB85" s="57"/>
      <c r="AC85" s="17" t="str">
        <f t="shared" ref="AC85:AC93" si="117">P85 &amp; "ジョブ"</f>
        <v>バリデーションチェック対象ファイル取得ジョブ</v>
      </c>
      <c r="AD85" s="15"/>
      <c r="AE85" s="15"/>
      <c r="AF85" s="15"/>
      <c r="AG85" s="15"/>
      <c r="AH85" s="15"/>
      <c r="AI85" s="15"/>
      <c r="AJ85" s="16"/>
      <c r="AK85" s="58" t="str">
        <f>"NAS上にある"&amp;LEFT(P85,LEN(P85)-2)&amp;"を作業ディレクトリにコピーし、圧縮ファイルを展開する。"</f>
        <v>NAS上にあるバリデーションチェック対象ファイルを作業ディレクトリにコピーし、圧縮ファイルを展開する。</v>
      </c>
      <c r="AL85" s="59"/>
      <c r="AM85" s="59"/>
      <c r="AN85" s="59"/>
      <c r="AO85" s="59"/>
      <c r="AP85" s="59"/>
      <c r="AQ85" s="59"/>
      <c r="AR85" s="59"/>
      <c r="AS85" s="59"/>
      <c r="AT85" s="59"/>
      <c r="AU85" s="59"/>
      <c r="AV85" s="59"/>
      <c r="AW85" s="59"/>
      <c r="AX85" s="59"/>
      <c r="AY85" s="59"/>
      <c r="AZ85" s="59"/>
      <c r="BA85" s="59"/>
      <c r="BB85" s="59"/>
      <c r="BC85" s="59"/>
      <c r="BD85" s="59"/>
      <c r="BE85" s="59"/>
      <c r="BF85" s="60"/>
      <c r="BG85" s="68"/>
      <c r="BH85" s="56"/>
      <c r="BI85" s="56"/>
      <c r="BJ85" s="57"/>
      <c r="BK85" s="69" t="s">
        <v>61</v>
      </c>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1"/>
      <c r="CM85" s="3" t="str">
        <f t="shared" ref="CM85:CM125" si="118">"["&amp;U85&amp;"]"&amp;CHAR(10)&amp;"jobName = "&amp;SUBSTITUTE(AC85,CHAR(10),"")&amp;CHAR(10)&amp;IF(CK85&lt;&gt;"",CK85&amp;CHAR(10), "")</f>
        <v xml:space="preserve">[JB_D01_05_05_01]
jobName = バリデーションチェック対象ファイル取得ジョブ
</v>
      </c>
    </row>
    <row r="86" spans="1:91" s="3" customFormat="1" ht="36.75" customHeight="1" x14ac:dyDescent="0.15">
      <c r="A86" s="18">
        <f t="shared" si="0"/>
        <v>82</v>
      </c>
      <c r="B86" s="19"/>
      <c r="C86" s="20" t="str">
        <f t="shared" ref="C86:C93" si="119">C85</f>
        <v>DLV_05</v>
      </c>
      <c r="D86" s="21"/>
      <c r="E86" s="21"/>
      <c r="F86" s="22"/>
      <c r="G86" s="20" t="str">
        <f>G85</f>
        <v>バリデーションチェック</v>
      </c>
      <c r="H86" s="21"/>
      <c r="I86" s="21"/>
      <c r="J86" s="21"/>
      <c r="K86" s="22"/>
      <c r="L86" s="53" t="str">
        <f>C86&amp;"_"&amp;TEXT(2,"00")</f>
        <v>DLV_05_02</v>
      </c>
      <c r="M86" s="54"/>
      <c r="N86" s="54"/>
      <c r="O86" s="54"/>
      <c r="P86" s="75" t="s">
        <v>83</v>
      </c>
      <c r="Q86" s="76"/>
      <c r="R86" s="76"/>
      <c r="S86" s="76"/>
      <c r="T86" s="77"/>
      <c r="U86" s="55" t="str">
        <f t="shared" ref="U86:U93" si="120">"JB_D01_05"&amp;RIGHT(L86,6)</f>
        <v>JB_D01_05_05_02</v>
      </c>
      <c r="V86" s="56"/>
      <c r="W86" s="56"/>
      <c r="X86" s="56"/>
      <c r="Y86" s="56"/>
      <c r="Z86" s="56"/>
      <c r="AA86" s="56"/>
      <c r="AB86" s="57"/>
      <c r="AC86" s="17" t="str">
        <f t="shared" si="117"/>
        <v>最新施設情報取得ジョブ</v>
      </c>
      <c r="AD86" s="15"/>
      <c r="AE86" s="15"/>
      <c r="AF86" s="15"/>
      <c r="AG86" s="15"/>
      <c r="AH86" s="15"/>
      <c r="AI86" s="15"/>
      <c r="AJ86" s="16"/>
      <c r="AK86" s="58" t="str">
        <f>LEFT(P86,LEN(P86)-2)&amp;"を取得し、ファイル出力する。"</f>
        <v>最新施設情報を取得し、ファイル出力する。</v>
      </c>
      <c r="AL86" s="59"/>
      <c r="AM86" s="59"/>
      <c r="AN86" s="59"/>
      <c r="AO86" s="59"/>
      <c r="AP86" s="59"/>
      <c r="AQ86" s="59"/>
      <c r="AR86" s="59"/>
      <c r="AS86" s="59"/>
      <c r="AT86" s="59"/>
      <c r="AU86" s="59"/>
      <c r="AV86" s="59"/>
      <c r="AW86" s="59"/>
      <c r="AX86" s="59"/>
      <c r="AY86" s="59"/>
      <c r="AZ86" s="59"/>
      <c r="BA86" s="59"/>
      <c r="BB86" s="59"/>
      <c r="BC86" s="59"/>
      <c r="BD86" s="59"/>
      <c r="BE86" s="59"/>
      <c r="BF86" s="60"/>
      <c r="BG86" s="14"/>
      <c r="BH86" s="15"/>
      <c r="BI86" s="15"/>
      <c r="BJ86" s="16"/>
      <c r="BK86" s="27" t="s">
        <v>84</v>
      </c>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9"/>
      <c r="CM86" s="3" t="str">
        <f t="shared" si="118"/>
        <v xml:space="preserve">[JB_D01_05_05_02]
jobName = 最新施設情報取得ジョブ
</v>
      </c>
    </row>
    <row r="87" spans="1:91" s="3" customFormat="1" ht="36.75" customHeight="1" x14ac:dyDescent="0.15">
      <c r="A87" s="18">
        <f t="shared" si="0"/>
        <v>83</v>
      </c>
      <c r="B87" s="19"/>
      <c r="C87" s="20" t="str">
        <f t="shared" si="119"/>
        <v>DLV_05</v>
      </c>
      <c r="D87" s="21"/>
      <c r="E87" s="21"/>
      <c r="F87" s="22"/>
      <c r="G87" s="20" t="str">
        <f t="shared" ref="G87:G93" si="121">G86</f>
        <v>バリデーションチェック</v>
      </c>
      <c r="H87" s="21"/>
      <c r="I87" s="21"/>
      <c r="J87" s="21"/>
      <c r="K87" s="22"/>
      <c r="L87" s="53" t="str">
        <f>C87&amp;"_"&amp;TEXT(12,"00")</f>
        <v>DLV_05_12</v>
      </c>
      <c r="M87" s="54"/>
      <c r="N87" s="54"/>
      <c r="O87" s="54"/>
      <c r="P87" s="23" t="s">
        <v>52</v>
      </c>
      <c r="Q87" s="24"/>
      <c r="R87" s="24"/>
      <c r="S87" s="24"/>
      <c r="T87" s="25"/>
      <c r="U87" s="55" t="str">
        <f t="shared" si="120"/>
        <v>JB_D01_05_05_12</v>
      </c>
      <c r="V87" s="56"/>
      <c r="W87" s="56"/>
      <c r="X87" s="56"/>
      <c r="Y87" s="56"/>
      <c r="Z87" s="56"/>
      <c r="AA87" s="56"/>
      <c r="AB87" s="57"/>
      <c r="AC87" s="17" t="str">
        <f t="shared" si="117"/>
        <v>MMLデータファイル読込ジョブ</v>
      </c>
      <c r="AD87" s="15"/>
      <c r="AE87" s="15"/>
      <c r="AF87" s="15"/>
      <c r="AG87" s="15"/>
      <c r="AH87" s="15"/>
      <c r="AI87" s="15"/>
      <c r="AJ87" s="16"/>
      <c r="AK87" s="58" t="str">
        <f>SUBSTITUTE(P87,"読込","")&amp;"の読み込みを行う。"</f>
        <v>MMLデータファイルの読み込みを行う。</v>
      </c>
      <c r="AL87" s="59"/>
      <c r="AM87" s="59"/>
      <c r="AN87" s="59"/>
      <c r="AO87" s="59"/>
      <c r="AP87" s="59"/>
      <c r="AQ87" s="59"/>
      <c r="AR87" s="59"/>
      <c r="AS87" s="59"/>
      <c r="AT87" s="59"/>
      <c r="AU87" s="59"/>
      <c r="AV87" s="59"/>
      <c r="AW87" s="59"/>
      <c r="AX87" s="59"/>
      <c r="AY87" s="59"/>
      <c r="AZ87" s="59"/>
      <c r="BA87" s="59"/>
      <c r="BB87" s="59"/>
      <c r="BC87" s="59"/>
      <c r="BD87" s="59"/>
      <c r="BE87" s="59"/>
      <c r="BF87" s="60"/>
      <c r="BG87" s="14"/>
      <c r="BH87" s="15"/>
      <c r="BI87" s="15"/>
      <c r="BJ87" s="16"/>
      <c r="BK87" s="27" t="s">
        <v>59</v>
      </c>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9"/>
      <c r="CM87" s="3" t="str">
        <f t="shared" si="118"/>
        <v xml:space="preserve">[JB_D01_05_05_12]
jobName = MMLデータファイル読込ジョブ
</v>
      </c>
    </row>
    <row r="88" spans="1:91" s="3" customFormat="1" ht="36.75" customHeight="1" x14ac:dyDescent="0.15">
      <c r="A88" s="18">
        <f t="shared" si="0"/>
        <v>84</v>
      </c>
      <c r="B88" s="19"/>
      <c r="C88" s="20" t="str">
        <f t="shared" si="119"/>
        <v>DLV_05</v>
      </c>
      <c r="D88" s="21"/>
      <c r="E88" s="21"/>
      <c r="F88" s="22"/>
      <c r="G88" s="20" t="str">
        <f t="shared" si="121"/>
        <v>バリデーションチェック</v>
      </c>
      <c r="H88" s="21"/>
      <c r="I88" s="21"/>
      <c r="J88" s="21"/>
      <c r="K88" s="22"/>
      <c r="L88" s="53" t="str">
        <f>C88&amp;"_"&amp;TEXT(13,"00")</f>
        <v>DLV_05_13</v>
      </c>
      <c r="M88" s="54"/>
      <c r="N88" s="54"/>
      <c r="O88" s="54"/>
      <c r="P88" s="23" t="s">
        <v>53</v>
      </c>
      <c r="Q88" s="24"/>
      <c r="R88" s="24"/>
      <c r="S88" s="24"/>
      <c r="T88" s="25"/>
      <c r="U88" s="55" t="str">
        <f t="shared" si="120"/>
        <v>JB_D01_05_05_13</v>
      </c>
      <c r="V88" s="56"/>
      <c r="W88" s="56"/>
      <c r="X88" s="56"/>
      <c r="Y88" s="56"/>
      <c r="Z88" s="56"/>
      <c r="AA88" s="56"/>
      <c r="AB88" s="57"/>
      <c r="AC88" s="17" t="str">
        <f t="shared" si="117"/>
        <v>DPC調査データファイル読込ジョブ</v>
      </c>
      <c r="AD88" s="15"/>
      <c r="AE88" s="15"/>
      <c r="AF88" s="15"/>
      <c r="AG88" s="15"/>
      <c r="AH88" s="15"/>
      <c r="AI88" s="15"/>
      <c r="AJ88" s="16"/>
      <c r="AK88" s="58" t="str">
        <f t="shared" ref="AK88:AK90" si="122">SUBSTITUTE(P88,"読込","")&amp;"の読み込みを行う。"</f>
        <v>DPC調査データファイルの読み込みを行う。</v>
      </c>
      <c r="AL88" s="59"/>
      <c r="AM88" s="59"/>
      <c r="AN88" s="59"/>
      <c r="AO88" s="59"/>
      <c r="AP88" s="59"/>
      <c r="AQ88" s="59"/>
      <c r="AR88" s="59"/>
      <c r="AS88" s="59"/>
      <c r="AT88" s="59"/>
      <c r="AU88" s="59"/>
      <c r="AV88" s="59"/>
      <c r="AW88" s="59"/>
      <c r="AX88" s="59"/>
      <c r="AY88" s="59"/>
      <c r="AZ88" s="59"/>
      <c r="BA88" s="59"/>
      <c r="BB88" s="59"/>
      <c r="BC88" s="59"/>
      <c r="BD88" s="59"/>
      <c r="BE88" s="59"/>
      <c r="BF88" s="60"/>
      <c r="BG88" s="14"/>
      <c r="BH88" s="15"/>
      <c r="BI88" s="15"/>
      <c r="BJ88" s="16"/>
      <c r="BK88" s="27" t="s">
        <v>59</v>
      </c>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9"/>
      <c r="CM88" s="3" t="str">
        <f t="shared" si="118"/>
        <v xml:space="preserve">[JB_D01_05_05_13]
jobName = DPC調査データファイル読込ジョブ
</v>
      </c>
    </row>
    <row r="89" spans="1:91" s="3" customFormat="1" ht="36.75" customHeight="1" x14ac:dyDescent="0.15">
      <c r="A89" s="18">
        <f t="shared" si="0"/>
        <v>85</v>
      </c>
      <c r="B89" s="19"/>
      <c r="C89" s="20" t="str">
        <f t="shared" si="119"/>
        <v>DLV_05</v>
      </c>
      <c r="D89" s="21"/>
      <c r="E89" s="21"/>
      <c r="F89" s="22"/>
      <c r="G89" s="20" t="str">
        <f t="shared" si="121"/>
        <v>バリデーションチェック</v>
      </c>
      <c r="H89" s="21"/>
      <c r="I89" s="21"/>
      <c r="J89" s="21"/>
      <c r="K89" s="22"/>
      <c r="L89" s="53" t="str">
        <f>C89&amp;"_"&amp;TEXT(14,"00")</f>
        <v>DLV_05_14</v>
      </c>
      <c r="M89" s="54"/>
      <c r="N89" s="54"/>
      <c r="O89" s="54"/>
      <c r="P89" s="23" t="s">
        <v>85</v>
      </c>
      <c r="Q89" s="24"/>
      <c r="R89" s="24"/>
      <c r="S89" s="24"/>
      <c r="T89" s="25"/>
      <c r="U89" s="55" t="str">
        <f t="shared" si="120"/>
        <v>JB_D01_05_05_14</v>
      </c>
      <c r="V89" s="56"/>
      <c r="W89" s="56"/>
      <c r="X89" s="56"/>
      <c r="Y89" s="56"/>
      <c r="Z89" s="56"/>
      <c r="AA89" s="56"/>
      <c r="AB89" s="57"/>
      <c r="AC89" s="17" t="str">
        <f t="shared" si="117"/>
        <v>レセプトデータファイル読込（医科レセプト分）ジョブ</v>
      </c>
      <c r="AD89" s="15"/>
      <c r="AE89" s="15"/>
      <c r="AF89" s="15"/>
      <c r="AG89" s="15"/>
      <c r="AH89" s="15"/>
      <c r="AI89" s="15"/>
      <c r="AJ89" s="16"/>
      <c r="AK89" s="58" t="str">
        <f t="shared" si="122"/>
        <v>レセプトデータファイル（医科レセプト分）の読み込みを行う。</v>
      </c>
      <c r="AL89" s="59"/>
      <c r="AM89" s="59"/>
      <c r="AN89" s="59"/>
      <c r="AO89" s="59"/>
      <c r="AP89" s="59"/>
      <c r="AQ89" s="59"/>
      <c r="AR89" s="59"/>
      <c r="AS89" s="59"/>
      <c r="AT89" s="59"/>
      <c r="AU89" s="59"/>
      <c r="AV89" s="59"/>
      <c r="AW89" s="59"/>
      <c r="AX89" s="59"/>
      <c r="AY89" s="59"/>
      <c r="AZ89" s="59"/>
      <c r="BA89" s="59"/>
      <c r="BB89" s="59"/>
      <c r="BC89" s="59"/>
      <c r="BD89" s="59"/>
      <c r="BE89" s="59"/>
      <c r="BF89" s="60"/>
      <c r="BG89" s="14"/>
      <c r="BH89" s="15"/>
      <c r="BI89" s="15"/>
      <c r="BJ89" s="16"/>
      <c r="BK89" s="27" t="s">
        <v>59</v>
      </c>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9"/>
      <c r="CM89" s="3" t="str">
        <f t="shared" si="118"/>
        <v xml:space="preserve">[JB_D01_05_05_14]
jobName = レセプトデータファイル読込（医科レセプト分）ジョブ
</v>
      </c>
    </row>
    <row r="90" spans="1:91" s="3" customFormat="1" ht="36.75" customHeight="1" x14ac:dyDescent="0.15">
      <c r="A90" s="18">
        <f t="shared" si="0"/>
        <v>86</v>
      </c>
      <c r="B90" s="19"/>
      <c r="C90" s="20" t="str">
        <f t="shared" si="119"/>
        <v>DLV_05</v>
      </c>
      <c r="D90" s="21"/>
      <c r="E90" s="21"/>
      <c r="F90" s="22"/>
      <c r="G90" s="20" t="str">
        <f t="shared" si="121"/>
        <v>バリデーションチェック</v>
      </c>
      <c r="H90" s="21"/>
      <c r="I90" s="21"/>
      <c r="J90" s="21"/>
      <c r="K90" s="22"/>
      <c r="L90" s="53" t="str">
        <f>C90&amp;"_"&amp;TEXT(15,"00")</f>
        <v>DLV_05_15</v>
      </c>
      <c r="M90" s="54"/>
      <c r="N90" s="54"/>
      <c r="O90" s="54"/>
      <c r="P90" s="23" t="s">
        <v>86</v>
      </c>
      <c r="Q90" s="24"/>
      <c r="R90" s="24"/>
      <c r="S90" s="24"/>
      <c r="T90" s="25"/>
      <c r="U90" s="14" t="str">
        <f t="shared" ref="U90" si="123">"JB_D01_05"&amp;RIGHT(L90,6)</f>
        <v>JB_D01_05_05_15</v>
      </c>
      <c r="V90" s="47"/>
      <c r="W90" s="47"/>
      <c r="X90" s="47"/>
      <c r="Y90" s="47"/>
      <c r="Z90" s="47"/>
      <c r="AA90" s="47"/>
      <c r="AB90" s="48"/>
      <c r="AC90" s="17" t="str">
        <f t="shared" ref="AC90" si="124">P90 &amp; "ジョブ"</f>
        <v>レセプトデータファイル読込（DPCレセプト分）ジョブ</v>
      </c>
      <c r="AD90" s="15"/>
      <c r="AE90" s="15"/>
      <c r="AF90" s="15"/>
      <c r="AG90" s="15"/>
      <c r="AH90" s="15"/>
      <c r="AI90" s="15"/>
      <c r="AJ90" s="16"/>
      <c r="AK90" s="58" t="str">
        <f t="shared" si="122"/>
        <v>レセプトデータファイル（DPCレセプト分）の読み込みを行う。</v>
      </c>
      <c r="AL90" s="59"/>
      <c r="AM90" s="59"/>
      <c r="AN90" s="59"/>
      <c r="AO90" s="59"/>
      <c r="AP90" s="59"/>
      <c r="AQ90" s="59"/>
      <c r="AR90" s="59"/>
      <c r="AS90" s="59"/>
      <c r="AT90" s="59"/>
      <c r="AU90" s="59"/>
      <c r="AV90" s="59"/>
      <c r="AW90" s="59"/>
      <c r="AX90" s="59"/>
      <c r="AY90" s="59"/>
      <c r="AZ90" s="59"/>
      <c r="BA90" s="59"/>
      <c r="BB90" s="59"/>
      <c r="BC90" s="59"/>
      <c r="BD90" s="59"/>
      <c r="BE90" s="59"/>
      <c r="BF90" s="60"/>
      <c r="BG90" s="14"/>
      <c r="BH90" s="15"/>
      <c r="BI90" s="15"/>
      <c r="BJ90" s="16"/>
      <c r="BK90" s="27" t="s">
        <v>57</v>
      </c>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9"/>
      <c r="CM90" s="3" t="str">
        <f t="shared" ref="CM90" si="125">"["&amp;U90&amp;"]"&amp;CHAR(10)&amp;"jobName = "&amp;SUBSTITUTE(AC90,CHAR(10),"")&amp;CHAR(10)&amp;IF(CK90&lt;&gt;"",CK90&amp;CHAR(10), "")</f>
        <v xml:space="preserve">[JB_D01_05_05_15]
jobName = レセプトデータファイル読込（DPCレセプト分）ジョブ
</v>
      </c>
    </row>
    <row r="91" spans="1:91" s="3" customFormat="1" ht="48.75" customHeight="1" x14ac:dyDescent="0.15">
      <c r="A91" s="18">
        <f t="shared" si="0"/>
        <v>87</v>
      </c>
      <c r="B91" s="19"/>
      <c r="C91" s="20" t="str">
        <f t="shared" si="119"/>
        <v>DLV_05</v>
      </c>
      <c r="D91" s="21"/>
      <c r="E91" s="21"/>
      <c r="F91" s="22"/>
      <c r="G91" s="20" t="str">
        <f t="shared" si="121"/>
        <v>バリデーションチェック</v>
      </c>
      <c r="H91" s="21"/>
      <c r="I91" s="21"/>
      <c r="J91" s="21"/>
      <c r="K91" s="22"/>
      <c r="L91" s="53" t="str">
        <f>C91&amp;"_"&amp;TEXT(22,"00")</f>
        <v>DLV_05_22</v>
      </c>
      <c r="M91" s="54"/>
      <c r="N91" s="54"/>
      <c r="O91" s="54"/>
      <c r="P91" s="23" t="s">
        <v>54</v>
      </c>
      <c r="Q91" s="24"/>
      <c r="R91" s="24"/>
      <c r="S91" s="24"/>
      <c r="T91" s="25"/>
      <c r="U91" s="55" t="str">
        <f t="shared" si="120"/>
        <v>JB_D01_05_05_22</v>
      </c>
      <c r="V91" s="56"/>
      <c r="W91" s="56"/>
      <c r="X91" s="56"/>
      <c r="Y91" s="56"/>
      <c r="Z91" s="56"/>
      <c r="AA91" s="56"/>
      <c r="AB91" s="57"/>
      <c r="AC91" s="17" t="str">
        <f t="shared" si="117"/>
        <v>MMLデータ取得ジョブ</v>
      </c>
      <c r="AD91" s="15"/>
      <c r="AE91" s="15"/>
      <c r="AF91" s="15"/>
      <c r="AG91" s="15"/>
      <c r="AH91" s="15"/>
      <c r="AI91" s="15"/>
      <c r="AJ91" s="16"/>
      <c r="AK91" s="58" t="str">
        <f>"データベースから"&amp;LEFT(P91,LEN(P91)-2)&amp;"の取得を行う。
完全突合用に処理対象施設分の検歴情報モジュールテーブルのデータ取得を行う。"</f>
        <v>データベースからMMLデータの取得を行う。
完全突合用に処理対象施設分の検歴情報モジュールテーブルのデータ取得を行う。</v>
      </c>
      <c r="AL91" s="59"/>
      <c r="AM91" s="59"/>
      <c r="AN91" s="59"/>
      <c r="AO91" s="59"/>
      <c r="AP91" s="59"/>
      <c r="AQ91" s="59"/>
      <c r="AR91" s="59"/>
      <c r="AS91" s="59"/>
      <c r="AT91" s="59"/>
      <c r="AU91" s="59"/>
      <c r="AV91" s="59"/>
      <c r="AW91" s="59"/>
      <c r="AX91" s="59"/>
      <c r="AY91" s="59"/>
      <c r="AZ91" s="59"/>
      <c r="BA91" s="59"/>
      <c r="BB91" s="59"/>
      <c r="BC91" s="59"/>
      <c r="BD91" s="59"/>
      <c r="BE91" s="59"/>
      <c r="BF91" s="60"/>
      <c r="BG91" s="14"/>
      <c r="BH91" s="15"/>
      <c r="BI91" s="15"/>
      <c r="BJ91" s="16"/>
      <c r="BK91" s="27" t="s">
        <v>57</v>
      </c>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9"/>
      <c r="CM91" s="3" t="str">
        <f t="shared" ref="CM91:CM93" si="126">"["&amp;U91&amp;"]"&amp;CHAR(10)&amp;"jobName = "&amp;SUBSTITUTE(AC91,CHAR(10),"")&amp;CHAR(10)&amp;IF(CK91&lt;&gt;"",CK91&amp;CHAR(10), "")</f>
        <v xml:space="preserve">[JB_D01_05_05_22]
jobName = MMLデータ取得ジョブ
</v>
      </c>
    </row>
    <row r="92" spans="1:91" s="3" customFormat="1" ht="48.75" customHeight="1" x14ac:dyDescent="0.15">
      <c r="A92" s="18">
        <f t="shared" si="0"/>
        <v>88</v>
      </c>
      <c r="B92" s="19"/>
      <c r="C92" s="20" t="str">
        <f t="shared" si="119"/>
        <v>DLV_05</v>
      </c>
      <c r="D92" s="21"/>
      <c r="E92" s="21"/>
      <c r="F92" s="22"/>
      <c r="G92" s="20" t="str">
        <f t="shared" si="121"/>
        <v>バリデーションチェック</v>
      </c>
      <c r="H92" s="21"/>
      <c r="I92" s="21"/>
      <c r="J92" s="21"/>
      <c r="K92" s="22"/>
      <c r="L92" s="53" t="str">
        <f>C92&amp;"_"&amp;TEXT(23,"00")</f>
        <v>DLV_05_23</v>
      </c>
      <c r="M92" s="54"/>
      <c r="N92" s="54"/>
      <c r="O92" s="54"/>
      <c r="P92" s="23" t="s">
        <v>55</v>
      </c>
      <c r="Q92" s="24"/>
      <c r="R92" s="24"/>
      <c r="S92" s="24"/>
      <c r="T92" s="25"/>
      <c r="U92" s="55" t="str">
        <f t="shared" si="120"/>
        <v>JB_D01_05_05_23</v>
      </c>
      <c r="V92" s="56"/>
      <c r="W92" s="56"/>
      <c r="X92" s="56"/>
      <c r="Y92" s="56"/>
      <c r="Z92" s="56"/>
      <c r="AA92" s="56"/>
      <c r="AB92" s="57"/>
      <c r="AC92" s="17" t="str">
        <f t="shared" si="117"/>
        <v>DPC調査データ取得ジョブ</v>
      </c>
      <c r="AD92" s="15"/>
      <c r="AE92" s="15"/>
      <c r="AF92" s="15"/>
      <c r="AG92" s="15"/>
      <c r="AH92" s="15"/>
      <c r="AI92" s="15"/>
      <c r="AJ92" s="16"/>
      <c r="AK92" s="58" t="str">
        <f>"データベースから"&amp;LEFT(P92,LEN(P92)-2)&amp;"の取得を行う。
完全突合用に処理対象施設分の入院、外来EF統合ファイルテーブルのデータ取得を行う。"</f>
        <v>データベースからDPC調査データの取得を行う。
完全突合用に処理対象施設分の入院、外来EF統合ファイルテーブルのデータ取得を行う。</v>
      </c>
      <c r="AL92" s="59"/>
      <c r="AM92" s="59"/>
      <c r="AN92" s="59"/>
      <c r="AO92" s="59"/>
      <c r="AP92" s="59"/>
      <c r="AQ92" s="59"/>
      <c r="AR92" s="59"/>
      <c r="AS92" s="59"/>
      <c r="AT92" s="59"/>
      <c r="AU92" s="59"/>
      <c r="AV92" s="59"/>
      <c r="AW92" s="59"/>
      <c r="AX92" s="59"/>
      <c r="AY92" s="59"/>
      <c r="AZ92" s="59"/>
      <c r="BA92" s="59"/>
      <c r="BB92" s="59"/>
      <c r="BC92" s="59"/>
      <c r="BD92" s="59"/>
      <c r="BE92" s="59"/>
      <c r="BF92" s="60"/>
      <c r="BG92" s="14"/>
      <c r="BH92" s="15"/>
      <c r="BI92" s="15"/>
      <c r="BJ92" s="16"/>
      <c r="BK92" s="27" t="s">
        <v>57</v>
      </c>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9"/>
      <c r="CM92" s="3" t="str">
        <f t="shared" si="126"/>
        <v xml:space="preserve">[JB_D01_05_05_23]
jobName = DPC調査データ取得ジョブ
</v>
      </c>
    </row>
    <row r="93" spans="1:91" s="3" customFormat="1" ht="36.75" customHeight="1" x14ac:dyDescent="0.15">
      <c r="A93" s="18">
        <f t="shared" si="0"/>
        <v>89</v>
      </c>
      <c r="B93" s="19"/>
      <c r="C93" s="20" t="str">
        <f t="shared" si="119"/>
        <v>DLV_05</v>
      </c>
      <c r="D93" s="21"/>
      <c r="E93" s="21"/>
      <c r="F93" s="22"/>
      <c r="G93" s="20" t="str">
        <f t="shared" si="121"/>
        <v>バリデーションチェック</v>
      </c>
      <c r="H93" s="21"/>
      <c r="I93" s="21"/>
      <c r="J93" s="21"/>
      <c r="K93" s="22"/>
      <c r="L93" s="53" t="str">
        <f>C93&amp;"_"&amp;TEXT(24,"00")</f>
        <v>DLV_05_24</v>
      </c>
      <c r="M93" s="54"/>
      <c r="N93" s="54"/>
      <c r="O93" s="54"/>
      <c r="P93" s="23" t="s">
        <v>56</v>
      </c>
      <c r="Q93" s="24"/>
      <c r="R93" s="24"/>
      <c r="S93" s="24"/>
      <c r="T93" s="25"/>
      <c r="U93" s="55" t="str">
        <f t="shared" si="120"/>
        <v>JB_D01_05_05_24</v>
      </c>
      <c r="V93" s="56"/>
      <c r="W93" s="56"/>
      <c r="X93" s="56"/>
      <c r="Y93" s="56"/>
      <c r="Z93" s="56"/>
      <c r="AA93" s="56"/>
      <c r="AB93" s="57"/>
      <c r="AC93" s="17" t="str">
        <f t="shared" si="117"/>
        <v>レセプトデータ取得ジョブ</v>
      </c>
      <c r="AD93" s="15"/>
      <c r="AE93" s="15"/>
      <c r="AF93" s="15"/>
      <c r="AG93" s="15"/>
      <c r="AH93" s="15"/>
      <c r="AI93" s="15"/>
      <c r="AJ93" s="16"/>
      <c r="AK93" s="58" t="str">
        <f>"データベースから"&amp;LEFT(P93,LEN(P93)-2)&amp;"の取得を行う。
完全突合用に処理対象施設分の傷病テーブルのデータ取得を行う。"</f>
        <v>データベースからレセプトデータの取得を行う。
完全突合用に処理対象施設分の傷病テーブルのデータ取得を行う。</v>
      </c>
      <c r="AL93" s="59"/>
      <c r="AM93" s="59"/>
      <c r="AN93" s="59"/>
      <c r="AO93" s="59"/>
      <c r="AP93" s="59"/>
      <c r="AQ93" s="59"/>
      <c r="AR93" s="59"/>
      <c r="AS93" s="59"/>
      <c r="AT93" s="59"/>
      <c r="AU93" s="59"/>
      <c r="AV93" s="59"/>
      <c r="AW93" s="59"/>
      <c r="AX93" s="59"/>
      <c r="AY93" s="59"/>
      <c r="AZ93" s="59"/>
      <c r="BA93" s="59"/>
      <c r="BB93" s="59"/>
      <c r="BC93" s="59"/>
      <c r="BD93" s="59"/>
      <c r="BE93" s="59"/>
      <c r="BF93" s="60"/>
      <c r="BG93" s="14"/>
      <c r="BH93" s="15"/>
      <c r="BI93" s="15"/>
      <c r="BJ93" s="16"/>
      <c r="BK93" s="27" t="s">
        <v>57</v>
      </c>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9"/>
      <c r="CM93" s="3" t="str">
        <f t="shared" si="126"/>
        <v xml:space="preserve">[JB_D01_05_05_24]
jobName = レセプトデータ取得ジョブ
</v>
      </c>
    </row>
    <row r="94" spans="1:91" s="3" customFormat="1" ht="36.75" customHeight="1" x14ac:dyDescent="0.15">
      <c r="A94" s="18">
        <f t="shared" si="0"/>
        <v>90</v>
      </c>
      <c r="B94" s="49"/>
      <c r="C94" s="50" t="str">
        <f>C86</f>
        <v>DLV_05</v>
      </c>
      <c r="D94" s="51"/>
      <c r="E94" s="51"/>
      <c r="F94" s="52"/>
      <c r="G94" s="50" t="str">
        <f>G86</f>
        <v>バリデーションチェック</v>
      </c>
      <c r="H94" s="51"/>
      <c r="I94" s="51"/>
      <c r="J94" s="51"/>
      <c r="K94" s="52"/>
      <c r="L94" s="53" t="str">
        <f>C94&amp;"_"&amp;TEXT(31,"00")</f>
        <v>DLV_05_31</v>
      </c>
      <c r="M94" s="54"/>
      <c r="N94" s="54"/>
      <c r="O94" s="54"/>
      <c r="P94" s="23" t="s">
        <v>90</v>
      </c>
      <c r="Q94" s="24"/>
      <c r="R94" s="24"/>
      <c r="S94" s="24"/>
      <c r="T94" s="25"/>
      <c r="U94" s="55" t="str">
        <f>"JB_D01_05"&amp;RIGHT(L94,6)</f>
        <v>JB_D01_05_05_31</v>
      </c>
      <c r="V94" s="56"/>
      <c r="W94" s="56"/>
      <c r="X94" s="56"/>
      <c r="Y94" s="56"/>
      <c r="Z94" s="56"/>
      <c r="AA94" s="56"/>
      <c r="AB94" s="57"/>
      <c r="AC94" s="17" t="str">
        <f>P94 &amp; "ジョブ"</f>
        <v>バリデーション件数チェック結果作成ジョブ</v>
      </c>
      <c r="AD94" s="15"/>
      <c r="AE94" s="15"/>
      <c r="AF94" s="15"/>
      <c r="AG94" s="15"/>
      <c r="AH94" s="15"/>
      <c r="AI94" s="15"/>
      <c r="AJ94" s="16"/>
      <c r="AK94" s="58" t="str">
        <f>LEFT(P94,LEN(P94)-2)&amp;"を作成する。"</f>
        <v>バリデーション件数チェック結果を作成する。</v>
      </c>
      <c r="AL94" s="59"/>
      <c r="AM94" s="59"/>
      <c r="AN94" s="59"/>
      <c r="AO94" s="59"/>
      <c r="AP94" s="59"/>
      <c r="AQ94" s="59"/>
      <c r="AR94" s="59"/>
      <c r="AS94" s="59"/>
      <c r="AT94" s="59"/>
      <c r="AU94" s="59"/>
      <c r="AV94" s="59"/>
      <c r="AW94" s="59"/>
      <c r="AX94" s="59"/>
      <c r="AY94" s="59"/>
      <c r="AZ94" s="59"/>
      <c r="BA94" s="59"/>
      <c r="BB94" s="59"/>
      <c r="BC94" s="59"/>
      <c r="BD94" s="59"/>
      <c r="BE94" s="59"/>
      <c r="BF94" s="60"/>
      <c r="BG94" s="14"/>
      <c r="BH94" s="15"/>
      <c r="BI94" s="15"/>
      <c r="BJ94" s="16"/>
      <c r="BK94" s="27" t="s">
        <v>60</v>
      </c>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9"/>
      <c r="CM94" s="3" t="str">
        <f t="shared" si="118"/>
        <v xml:space="preserve">[JB_D01_05_05_31]
jobName = バリデーション件数チェック結果作成ジョブ
</v>
      </c>
    </row>
    <row r="95" spans="1:91" s="3" customFormat="1" ht="48.75" customHeight="1" x14ac:dyDescent="0.15">
      <c r="A95" s="18">
        <f t="shared" si="0"/>
        <v>91</v>
      </c>
      <c r="B95" s="19"/>
      <c r="C95" s="129" t="s">
        <v>64</v>
      </c>
      <c r="D95" s="130"/>
      <c r="E95" s="130"/>
      <c r="F95" s="131"/>
      <c r="G95" s="75" t="s">
        <v>65</v>
      </c>
      <c r="H95" s="76"/>
      <c r="I95" s="76"/>
      <c r="J95" s="76"/>
      <c r="K95" s="77"/>
      <c r="L95" s="53" t="str">
        <f>C95&amp;"_"&amp;TEXT(1,"00")</f>
        <v>DLV_06_01</v>
      </c>
      <c r="M95" s="54"/>
      <c r="N95" s="54"/>
      <c r="O95" s="54"/>
      <c r="P95" s="23" t="s">
        <v>91</v>
      </c>
      <c r="Q95" s="24"/>
      <c r="R95" s="24"/>
      <c r="S95" s="24"/>
      <c r="T95" s="25"/>
      <c r="U95" s="55" t="str">
        <f>"JB_D01_05_"&amp;MID(L95,5,2)&amp;"_"&amp;TEXT(1,"00")&amp;"_"&amp;RIGHT(L95,2)</f>
        <v>JB_D01_05_06_01_01</v>
      </c>
      <c r="V95" s="56"/>
      <c r="W95" s="56"/>
      <c r="X95" s="56"/>
      <c r="Y95" s="56"/>
      <c r="Z95" s="56"/>
      <c r="AA95" s="56"/>
      <c r="AB95" s="57"/>
      <c r="AC95" s="17" t="str">
        <f t="shared" ref="AC95" si="127">P95 &amp; "ジョブ"</f>
        <v>テキストデータ活用対象ファイル取得（処理対象月分）ジョブ</v>
      </c>
      <c r="AD95" s="15"/>
      <c r="AE95" s="15"/>
      <c r="AF95" s="15"/>
      <c r="AG95" s="15"/>
      <c r="AH95" s="15"/>
      <c r="AI95" s="15"/>
      <c r="AJ95" s="16"/>
      <c r="AK95" s="58" t="str">
        <f>"NAS上にある処理対象月分の"&amp;LEFT(P95,LEN(P95)-10)&amp;"を作業ディレクトリにコピーし、圧縮ファイルを展開する。"</f>
        <v>NAS上にある処理対象月分のテキストデータ活用対象ファイルを作業ディレクトリにコピーし、圧縮ファイルを展開する。</v>
      </c>
      <c r="AL95" s="59"/>
      <c r="AM95" s="59"/>
      <c r="AN95" s="59"/>
      <c r="AO95" s="59"/>
      <c r="AP95" s="59"/>
      <c r="AQ95" s="59"/>
      <c r="AR95" s="59"/>
      <c r="AS95" s="59"/>
      <c r="AT95" s="59"/>
      <c r="AU95" s="59"/>
      <c r="AV95" s="59"/>
      <c r="AW95" s="59"/>
      <c r="AX95" s="59"/>
      <c r="AY95" s="59"/>
      <c r="AZ95" s="59"/>
      <c r="BA95" s="59"/>
      <c r="BB95" s="59"/>
      <c r="BC95" s="59"/>
      <c r="BD95" s="59"/>
      <c r="BE95" s="59"/>
      <c r="BF95" s="60"/>
      <c r="BG95" s="68"/>
      <c r="BH95" s="56"/>
      <c r="BI95" s="56"/>
      <c r="BJ95" s="57"/>
      <c r="BK95" s="69" t="s">
        <v>61</v>
      </c>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1"/>
      <c r="CM95" s="3" t="str">
        <f t="shared" si="118"/>
        <v xml:space="preserve">[JB_D01_05_06_01_01]
jobName = テキストデータ活用対象ファイル取得（処理対象月分）ジョブ
</v>
      </c>
    </row>
    <row r="96" spans="1:91" s="3" customFormat="1" ht="36.75" customHeight="1" x14ac:dyDescent="0.15">
      <c r="A96" s="18">
        <f t="shared" si="0"/>
        <v>92</v>
      </c>
      <c r="B96" s="19"/>
      <c r="C96" s="20" t="str">
        <f t="shared" ref="C96:C136" si="128">C95</f>
        <v>DLV_06</v>
      </c>
      <c r="D96" s="21"/>
      <c r="E96" s="21"/>
      <c r="F96" s="22"/>
      <c r="G96" s="20" t="str">
        <f t="shared" ref="G96:G136" si="129">G95</f>
        <v>テキストデータ抽出</v>
      </c>
      <c r="H96" s="21"/>
      <c r="I96" s="21"/>
      <c r="J96" s="21"/>
      <c r="K96" s="22"/>
      <c r="L96" s="53" t="str">
        <f>C96&amp;"_"&amp;TEXT(10,"00")</f>
        <v>DLV_06_10</v>
      </c>
      <c r="M96" s="54"/>
      <c r="N96" s="54"/>
      <c r="O96" s="54"/>
      <c r="P96" s="23" t="s">
        <v>89</v>
      </c>
      <c r="Q96" s="24"/>
      <c r="R96" s="24"/>
      <c r="S96" s="24"/>
      <c r="T96" s="25"/>
      <c r="U96" s="55" t="str">
        <f>"JB_D01_05_"&amp;MID(L96,5,2)&amp;"_"&amp;TEXT(1,"00")&amp;"_"&amp;RIGHT(L96,2)</f>
        <v>JB_D01_05_06_01_10</v>
      </c>
      <c r="V96" s="56"/>
      <c r="W96" s="56"/>
      <c r="X96" s="56"/>
      <c r="Y96" s="56"/>
      <c r="Z96" s="56"/>
      <c r="AA96" s="56"/>
      <c r="AB96" s="57"/>
      <c r="AC96" s="17" t="str">
        <f>P96 &amp; "ジョブ"</f>
        <v>最新施設情報更新ジョブ</v>
      </c>
      <c r="AD96" s="15"/>
      <c r="AE96" s="15"/>
      <c r="AF96" s="15"/>
      <c r="AG96" s="15"/>
      <c r="AH96" s="15"/>
      <c r="AI96" s="15"/>
      <c r="AJ96" s="16"/>
      <c r="AK96" s="58" t="str">
        <f>LEFT(P96,LEN(P96)-2)&amp;"ビューを更新する。"</f>
        <v>最新施設情報ビューを更新する。</v>
      </c>
      <c r="AL96" s="59"/>
      <c r="AM96" s="59"/>
      <c r="AN96" s="59"/>
      <c r="AO96" s="59"/>
      <c r="AP96" s="59"/>
      <c r="AQ96" s="59"/>
      <c r="AR96" s="59"/>
      <c r="AS96" s="59"/>
      <c r="AT96" s="59"/>
      <c r="AU96" s="59"/>
      <c r="AV96" s="59"/>
      <c r="AW96" s="59"/>
      <c r="AX96" s="59"/>
      <c r="AY96" s="59"/>
      <c r="AZ96" s="59"/>
      <c r="BA96" s="59"/>
      <c r="BB96" s="59"/>
      <c r="BC96" s="59"/>
      <c r="BD96" s="59"/>
      <c r="BE96" s="59"/>
      <c r="BF96" s="60"/>
      <c r="BG96" s="14"/>
      <c r="BH96" s="15"/>
      <c r="BI96" s="15"/>
      <c r="BJ96" s="16"/>
      <c r="BK96" s="27" t="s">
        <v>84</v>
      </c>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9"/>
      <c r="CM96" s="3" t="str">
        <f t="shared" ref="CM96:CM98" si="130">"["&amp;U96&amp;"]"&amp;CHAR(10)&amp;"jobName = "&amp;SUBSTITUTE(AC96,CHAR(10),"")&amp;CHAR(10)&amp;IF(CK96&lt;&gt;"",CK96&amp;CHAR(10), "")</f>
        <v xml:space="preserve">[JB_D01_05_06_01_10]
jobName = 最新施設情報更新ジョブ
</v>
      </c>
    </row>
    <row r="97" spans="1:91" s="3" customFormat="1" ht="48.75" customHeight="1" x14ac:dyDescent="0.15">
      <c r="A97" s="18">
        <f t="shared" si="0"/>
        <v>93</v>
      </c>
      <c r="B97" s="19"/>
      <c r="C97" s="20" t="str">
        <f t="shared" si="128"/>
        <v>DLV_06</v>
      </c>
      <c r="D97" s="21"/>
      <c r="E97" s="21"/>
      <c r="F97" s="22"/>
      <c r="G97" s="20" t="str">
        <f t="shared" si="129"/>
        <v>テキストデータ抽出</v>
      </c>
      <c r="H97" s="21"/>
      <c r="I97" s="21"/>
      <c r="J97" s="21"/>
      <c r="K97" s="22"/>
      <c r="L97" s="53" t="str">
        <f>C97&amp;"_"&amp;TEXT(3,"00")</f>
        <v>DLV_06_03</v>
      </c>
      <c r="M97" s="54"/>
      <c r="N97" s="54"/>
      <c r="O97" s="54"/>
      <c r="P97" s="23" t="s">
        <v>93</v>
      </c>
      <c r="Q97" s="24"/>
      <c r="R97" s="24"/>
      <c r="S97" s="24"/>
      <c r="T97" s="25"/>
      <c r="U97" s="55" t="str">
        <f>"JB_D01_05_"&amp;MID(L97,5,2)&amp;"_"&amp;TEXT(2,"00")&amp;"_"&amp;RIGHT(L97,2)</f>
        <v>JB_D01_05_06_02_03</v>
      </c>
      <c r="V97" s="56"/>
      <c r="W97" s="56"/>
      <c r="X97" s="56"/>
      <c r="Y97" s="56"/>
      <c r="Z97" s="56"/>
      <c r="AA97" s="56"/>
      <c r="AB97" s="57"/>
      <c r="AC97" s="17" t="str">
        <f t="shared" ref="AC97:AC98" si="131">P97 &amp; "ジョブ"</f>
        <v>テキストデータ活用対象ファイル取得_Zipファイル一覧作成（過去分）ジョブ</v>
      </c>
      <c r="AD97" s="15"/>
      <c r="AE97" s="15"/>
      <c r="AF97" s="15"/>
      <c r="AG97" s="15"/>
      <c r="AH97" s="15"/>
      <c r="AI97" s="15"/>
      <c r="AJ97" s="16"/>
      <c r="AK97" s="58" t="s">
        <v>94</v>
      </c>
      <c r="AL97" s="59"/>
      <c r="AM97" s="59"/>
      <c r="AN97" s="59"/>
      <c r="AO97" s="59"/>
      <c r="AP97" s="59"/>
      <c r="AQ97" s="59"/>
      <c r="AR97" s="59"/>
      <c r="AS97" s="59"/>
      <c r="AT97" s="59"/>
      <c r="AU97" s="59"/>
      <c r="AV97" s="59"/>
      <c r="AW97" s="59"/>
      <c r="AX97" s="59"/>
      <c r="AY97" s="59"/>
      <c r="AZ97" s="59"/>
      <c r="BA97" s="59"/>
      <c r="BB97" s="59"/>
      <c r="BC97" s="59"/>
      <c r="BD97" s="59"/>
      <c r="BE97" s="59"/>
      <c r="BF97" s="60"/>
      <c r="BG97" s="14"/>
      <c r="BH97" s="15"/>
      <c r="BI97" s="15"/>
      <c r="BJ97" s="16"/>
      <c r="BK97" s="27" t="s">
        <v>60</v>
      </c>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9"/>
      <c r="CM97" s="3" t="str">
        <f t="shared" si="130"/>
        <v xml:space="preserve">[JB_D01_05_06_02_03]
jobName = テキストデータ活用対象ファイル取得_Zipファイル一覧作成（過去分）ジョブ
</v>
      </c>
    </row>
    <row r="98" spans="1:91" s="3" customFormat="1" ht="48.75" customHeight="1" x14ac:dyDescent="0.15">
      <c r="A98" s="18">
        <f t="shared" si="0"/>
        <v>94</v>
      </c>
      <c r="B98" s="19"/>
      <c r="C98" s="20" t="str">
        <f t="shared" si="128"/>
        <v>DLV_06</v>
      </c>
      <c r="D98" s="21"/>
      <c r="E98" s="21"/>
      <c r="F98" s="22"/>
      <c r="G98" s="20" t="str">
        <f t="shared" si="129"/>
        <v>テキストデータ抽出</v>
      </c>
      <c r="H98" s="21"/>
      <c r="I98" s="21"/>
      <c r="J98" s="21"/>
      <c r="K98" s="22"/>
      <c r="L98" s="53" t="str">
        <f>C98&amp;"_"&amp;TEXT(4,"00")</f>
        <v>DLV_06_04</v>
      </c>
      <c r="M98" s="54"/>
      <c r="N98" s="54"/>
      <c r="O98" s="54"/>
      <c r="P98" s="23" t="s">
        <v>92</v>
      </c>
      <c r="Q98" s="24"/>
      <c r="R98" s="24"/>
      <c r="S98" s="24"/>
      <c r="T98" s="25"/>
      <c r="U98" s="55" t="str">
        <f>"JB_D01_05_"&amp;MID(L98,5,2)&amp;"_"&amp;TEXT(2,"00")&amp;"_"&amp;RIGHT(L98,2)</f>
        <v>JB_D01_05_06_02_04</v>
      </c>
      <c r="V98" s="56"/>
      <c r="W98" s="56"/>
      <c r="X98" s="56"/>
      <c r="Y98" s="56"/>
      <c r="Z98" s="56"/>
      <c r="AA98" s="56"/>
      <c r="AB98" s="57"/>
      <c r="AC98" s="17" t="str">
        <f t="shared" si="131"/>
        <v>テキストデータ活用対象ファイル取得_Zipファイル展開（過去分）ジョブ</v>
      </c>
      <c r="AD98" s="15"/>
      <c r="AE98" s="15"/>
      <c r="AF98" s="15"/>
      <c r="AG98" s="15"/>
      <c r="AH98" s="15"/>
      <c r="AI98" s="15"/>
      <c r="AJ98" s="16"/>
      <c r="AK98" s="58" t="s">
        <v>95</v>
      </c>
      <c r="AL98" s="59"/>
      <c r="AM98" s="59"/>
      <c r="AN98" s="59"/>
      <c r="AO98" s="59"/>
      <c r="AP98" s="59"/>
      <c r="AQ98" s="59"/>
      <c r="AR98" s="59"/>
      <c r="AS98" s="59"/>
      <c r="AT98" s="59"/>
      <c r="AU98" s="59"/>
      <c r="AV98" s="59"/>
      <c r="AW98" s="59"/>
      <c r="AX98" s="59"/>
      <c r="AY98" s="59"/>
      <c r="AZ98" s="59"/>
      <c r="BA98" s="59"/>
      <c r="BB98" s="59"/>
      <c r="BC98" s="59"/>
      <c r="BD98" s="59"/>
      <c r="BE98" s="59"/>
      <c r="BF98" s="60"/>
      <c r="BG98" s="14"/>
      <c r="BH98" s="15"/>
      <c r="BI98" s="15"/>
      <c r="BJ98" s="16"/>
      <c r="BK98" s="27" t="s">
        <v>57</v>
      </c>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9"/>
      <c r="CM98" s="3" t="str">
        <f t="shared" si="130"/>
        <v xml:space="preserve">[JB_D01_05_06_02_04]
jobName = テキストデータ活用対象ファイル取得_Zipファイル展開（過去分）ジョブ
</v>
      </c>
    </row>
    <row r="99" spans="1:91" s="3" customFormat="1" ht="48.75" customHeight="1" x14ac:dyDescent="0.15">
      <c r="A99" s="18">
        <f t="shared" si="0"/>
        <v>95</v>
      </c>
      <c r="B99" s="19"/>
      <c r="C99" s="20" t="str">
        <f t="shared" si="128"/>
        <v>DLV_06</v>
      </c>
      <c r="D99" s="21"/>
      <c r="E99" s="21"/>
      <c r="F99" s="22"/>
      <c r="G99" s="20" t="str">
        <f t="shared" si="129"/>
        <v>テキストデータ抽出</v>
      </c>
      <c r="H99" s="21"/>
      <c r="I99" s="21"/>
      <c r="J99" s="21"/>
      <c r="K99" s="22"/>
      <c r="L99" s="53" t="str">
        <f>C99&amp;"_"&amp;TEXT(5,"00")</f>
        <v>DLV_06_05</v>
      </c>
      <c r="M99" s="54"/>
      <c r="N99" s="54"/>
      <c r="O99" s="54"/>
      <c r="P99" s="23" t="s">
        <v>98</v>
      </c>
      <c r="Q99" s="24"/>
      <c r="R99" s="24"/>
      <c r="S99" s="24"/>
      <c r="T99" s="25"/>
      <c r="U99" s="55" t="str">
        <f>"JB_D01_05_"&amp;MID(L99,5,2)&amp;"_"&amp;TEXT(2,"00")&amp;"_"&amp;RIGHT(L99,2)</f>
        <v>JB_D01_05_06_02_05</v>
      </c>
      <c r="V99" s="56"/>
      <c r="W99" s="56"/>
      <c r="X99" s="56"/>
      <c r="Y99" s="56"/>
      <c r="Z99" s="56"/>
      <c r="AA99" s="56"/>
      <c r="AB99" s="57"/>
      <c r="AC99" s="17" t="str">
        <f t="shared" ref="AC99:AC100" si="132">P99 &amp; "ジョブ"</f>
        <v>テキストデータ活用対象ファイル取得_MMLファイル一覧更新（過去分）ジョブ</v>
      </c>
      <c r="AD99" s="15"/>
      <c r="AE99" s="15"/>
      <c r="AF99" s="15"/>
      <c r="AG99" s="15"/>
      <c r="AH99" s="15"/>
      <c r="AI99" s="15"/>
      <c r="AJ99" s="16"/>
      <c r="AK99" s="58" t="s">
        <v>125</v>
      </c>
      <c r="AL99" s="59"/>
      <c r="AM99" s="59"/>
      <c r="AN99" s="59"/>
      <c r="AO99" s="59"/>
      <c r="AP99" s="59"/>
      <c r="AQ99" s="59"/>
      <c r="AR99" s="59"/>
      <c r="AS99" s="59"/>
      <c r="AT99" s="59"/>
      <c r="AU99" s="59"/>
      <c r="AV99" s="59"/>
      <c r="AW99" s="59"/>
      <c r="AX99" s="59"/>
      <c r="AY99" s="59"/>
      <c r="AZ99" s="59"/>
      <c r="BA99" s="59"/>
      <c r="BB99" s="59"/>
      <c r="BC99" s="59"/>
      <c r="BD99" s="59"/>
      <c r="BE99" s="59"/>
      <c r="BF99" s="60"/>
      <c r="BG99" s="14"/>
      <c r="BH99" s="15"/>
      <c r="BI99" s="15"/>
      <c r="BJ99" s="16"/>
      <c r="BK99" s="27" t="s">
        <v>60</v>
      </c>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9"/>
      <c r="CM99" s="3" t="str">
        <f t="shared" ref="CM99:CM100" si="133">"["&amp;U99&amp;"]"&amp;CHAR(10)&amp;"jobName = "&amp;SUBSTITUTE(AC99,CHAR(10),"")&amp;CHAR(10)&amp;IF(CK99&lt;&gt;"",CK99&amp;CHAR(10), "")</f>
        <v xml:space="preserve">[JB_D01_05_06_02_05]
jobName = テキストデータ活用対象ファイル取得_MMLファイル一覧更新（過去分）ジョブ
</v>
      </c>
    </row>
    <row r="100" spans="1:91" s="3" customFormat="1" ht="48.75" customHeight="1" x14ac:dyDescent="0.15">
      <c r="A100" s="18">
        <f t="shared" si="0"/>
        <v>96</v>
      </c>
      <c r="B100" s="19"/>
      <c r="C100" s="20" t="str">
        <f t="shared" si="128"/>
        <v>DLV_06</v>
      </c>
      <c r="D100" s="21"/>
      <c r="E100" s="21"/>
      <c r="F100" s="22"/>
      <c r="G100" s="20" t="str">
        <f t="shared" si="129"/>
        <v>テキストデータ抽出</v>
      </c>
      <c r="H100" s="21"/>
      <c r="I100" s="21"/>
      <c r="J100" s="21"/>
      <c r="K100" s="22"/>
      <c r="L100" s="53" t="str">
        <f>C100&amp;"_"&amp;TEXT(6,"00")</f>
        <v>DLV_06_06</v>
      </c>
      <c r="M100" s="54"/>
      <c r="N100" s="54"/>
      <c r="O100" s="54"/>
      <c r="P100" s="23" t="s">
        <v>99</v>
      </c>
      <c r="Q100" s="24"/>
      <c r="R100" s="24"/>
      <c r="S100" s="24"/>
      <c r="T100" s="25"/>
      <c r="U100" s="55" t="str">
        <f>"JB_D01_05_"&amp;MID(L100,5,2)&amp;"_"&amp;TEXT(2,"00")&amp;"_"&amp;RIGHT(L100,2)</f>
        <v>JB_D01_05_06_02_06</v>
      </c>
      <c r="V100" s="56"/>
      <c r="W100" s="56"/>
      <c r="X100" s="56"/>
      <c r="Y100" s="56"/>
      <c r="Z100" s="56"/>
      <c r="AA100" s="56"/>
      <c r="AB100" s="57"/>
      <c r="AC100" s="17" t="str">
        <f t="shared" si="132"/>
        <v>テキストデータ活用対象MMLファイル管理二次利用DB反映ジョブ</v>
      </c>
      <c r="AD100" s="15"/>
      <c r="AE100" s="15"/>
      <c r="AF100" s="15"/>
      <c r="AG100" s="15"/>
      <c r="AH100" s="15"/>
      <c r="AI100" s="15"/>
      <c r="AJ100" s="16"/>
      <c r="AK100" s="58" t="s">
        <v>126</v>
      </c>
      <c r="AL100" s="59"/>
      <c r="AM100" s="59"/>
      <c r="AN100" s="59"/>
      <c r="AO100" s="59"/>
      <c r="AP100" s="59"/>
      <c r="AQ100" s="59"/>
      <c r="AR100" s="59"/>
      <c r="AS100" s="59"/>
      <c r="AT100" s="59"/>
      <c r="AU100" s="59"/>
      <c r="AV100" s="59"/>
      <c r="AW100" s="59"/>
      <c r="AX100" s="59"/>
      <c r="AY100" s="59"/>
      <c r="AZ100" s="59"/>
      <c r="BA100" s="59"/>
      <c r="BB100" s="59"/>
      <c r="BC100" s="59"/>
      <c r="BD100" s="59"/>
      <c r="BE100" s="59"/>
      <c r="BF100" s="60"/>
      <c r="BG100" s="14"/>
      <c r="BH100" s="15"/>
      <c r="BI100" s="15"/>
      <c r="BJ100" s="16"/>
      <c r="BK100" s="27" t="s">
        <v>57</v>
      </c>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9"/>
      <c r="CM100" s="3" t="str">
        <f t="shared" si="133"/>
        <v xml:space="preserve">[JB_D01_05_06_02_06]
jobName = テキストデータ活用対象MMLファイル管理二次利用DB反映ジョブ
</v>
      </c>
    </row>
    <row r="101" spans="1:91" s="3" customFormat="1" ht="36.75" customHeight="1" x14ac:dyDescent="0.15">
      <c r="A101" s="18">
        <f t="shared" si="0"/>
        <v>97</v>
      </c>
      <c r="B101" s="19"/>
      <c r="C101" s="20" t="str">
        <f t="shared" si="128"/>
        <v>DLV_06</v>
      </c>
      <c r="D101" s="21"/>
      <c r="E101" s="21"/>
      <c r="F101" s="22"/>
      <c r="G101" s="20" t="str">
        <f t="shared" si="129"/>
        <v>テキストデータ抽出</v>
      </c>
      <c r="H101" s="21"/>
      <c r="I101" s="21"/>
      <c r="J101" s="21"/>
      <c r="K101" s="22"/>
      <c r="L101" s="53" t="str">
        <f>C101&amp;"_"&amp;TEXT(10,"00")</f>
        <v>DLV_06_10</v>
      </c>
      <c r="M101" s="54"/>
      <c r="N101" s="54"/>
      <c r="O101" s="54"/>
      <c r="P101" s="23" t="s">
        <v>89</v>
      </c>
      <c r="Q101" s="24"/>
      <c r="R101" s="24"/>
      <c r="S101" s="24"/>
      <c r="T101" s="25"/>
      <c r="U101" s="55" t="str">
        <f>"JB_D01_05_"&amp;MID(L101,5,2)&amp;"_"&amp;TEXT(2,"00")&amp;"_"&amp;RIGHT(L101,2)</f>
        <v>JB_D01_05_06_02_10</v>
      </c>
      <c r="V101" s="56"/>
      <c r="W101" s="56"/>
      <c r="X101" s="56"/>
      <c r="Y101" s="56"/>
      <c r="Z101" s="56"/>
      <c r="AA101" s="56"/>
      <c r="AB101" s="57"/>
      <c r="AC101" s="17" t="str">
        <f>P101 &amp; "ジョブ"</f>
        <v>最新施設情報更新ジョブ</v>
      </c>
      <c r="AD101" s="15"/>
      <c r="AE101" s="15"/>
      <c r="AF101" s="15"/>
      <c r="AG101" s="15"/>
      <c r="AH101" s="15"/>
      <c r="AI101" s="15"/>
      <c r="AJ101" s="16"/>
      <c r="AK101" s="58" t="str">
        <f>LEFT(P101,LEN(P101)-2)&amp;"ビューを更新する。"</f>
        <v>最新施設情報ビューを更新する。</v>
      </c>
      <c r="AL101" s="59"/>
      <c r="AM101" s="59"/>
      <c r="AN101" s="59"/>
      <c r="AO101" s="59"/>
      <c r="AP101" s="59"/>
      <c r="AQ101" s="59"/>
      <c r="AR101" s="59"/>
      <c r="AS101" s="59"/>
      <c r="AT101" s="59"/>
      <c r="AU101" s="59"/>
      <c r="AV101" s="59"/>
      <c r="AW101" s="59"/>
      <c r="AX101" s="59"/>
      <c r="AY101" s="59"/>
      <c r="AZ101" s="59"/>
      <c r="BA101" s="59"/>
      <c r="BB101" s="59"/>
      <c r="BC101" s="59"/>
      <c r="BD101" s="59"/>
      <c r="BE101" s="59"/>
      <c r="BF101" s="60"/>
      <c r="BG101" s="14"/>
      <c r="BH101" s="15"/>
      <c r="BI101" s="15"/>
      <c r="BJ101" s="16"/>
      <c r="BK101" s="27" t="s">
        <v>60</v>
      </c>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9"/>
      <c r="CM101" s="3" t="str">
        <f t="shared" ref="CM101:CM102" si="134">"["&amp;U101&amp;"]"&amp;CHAR(10)&amp;"jobName = "&amp;SUBSTITUTE(AC101,CHAR(10),"")&amp;CHAR(10)&amp;IF(CK101&lt;&gt;"",CK101&amp;CHAR(10), "")</f>
        <v xml:space="preserve">[JB_D01_05_06_02_10]
jobName = 最新施設情報更新ジョブ
</v>
      </c>
    </row>
    <row r="102" spans="1:91" s="3" customFormat="1" ht="36.75" customHeight="1" x14ac:dyDescent="0.15">
      <c r="A102" s="18">
        <f t="shared" si="0"/>
        <v>98</v>
      </c>
      <c r="B102" s="19"/>
      <c r="C102" s="20" t="str">
        <f t="shared" si="128"/>
        <v>DLV_06</v>
      </c>
      <c r="D102" s="21"/>
      <c r="E102" s="21"/>
      <c r="F102" s="22"/>
      <c r="G102" s="20" t="str">
        <f t="shared" si="129"/>
        <v>テキストデータ抽出</v>
      </c>
      <c r="H102" s="21"/>
      <c r="I102" s="21"/>
      <c r="J102" s="21"/>
      <c r="K102" s="22"/>
      <c r="L102" s="53" t="str">
        <f>C102&amp;"_"&amp;TEXT(11,"00")</f>
        <v>DLV_06_11</v>
      </c>
      <c r="M102" s="54"/>
      <c r="N102" s="54"/>
      <c r="O102" s="54"/>
      <c r="P102" s="23" t="s">
        <v>66</v>
      </c>
      <c r="Q102" s="24"/>
      <c r="R102" s="24"/>
      <c r="S102" s="24"/>
      <c r="T102" s="25"/>
      <c r="U102" s="55" t="str">
        <f>"JB_D01_05_"&amp;MID(L102,5,2)&amp;"_"&amp;TEXT(11,"00")&amp;"_"&amp;RIGHT(L102,2)</f>
        <v>JB_D01_05_06_11_11</v>
      </c>
      <c r="V102" s="56"/>
      <c r="W102" s="56"/>
      <c r="X102" s="56"/>
      <c r="Y102" s="56"/>
      <c r="Z102" s="56"/>
      <c r="AA102" s="56"/>
      <c r="AB102" s="57"/>
      <c r="AC102" s="17" t="str">
        <f>P102 &amp; "_肺癌ジョブ"</f>
        <v>テキストデータ活用対象ファイル読込_肺癌ジョブ</v>
      </c>
      <c r="AD102" s="15"/>
      <c r="AE102" s="15"/>
      <c r="AF102" s="15"/>
      <c r="AG102" s="15"/>
      <c r="AH102" s="15"/>
      <c r="AI102" s="15"/>
      <c r="AJ102" s="16"/>
      <c r="AK102" s="58" t="str">
        <f>LEFT(P102,LEN(P102)-2)&amp;"の読み込み（肺癌用）を行う。"</f>
        <v>テキストデータ活用対象ファイルの読み込み（肺癌用）を行う。</v>
      </c>
      <c r="AL102" s="59"/>
      <c r="AM102" s="59"/>
      <c r="AN102" s="59"/>
      <c r="AO102" s="59"/>
      <c r="AP102" s="59"/>
      <c r="AQ102" s="59"/>
      <c r="AR102" s="59"/>
      <c r="AS102" s="59"/>
      <c r="AT102" s="59"/>
      <c r="AU102" s="59"/>
      <c r="AV102" s="59"/>
      <c r="AW102" s="59"/>
      <c r="AX102" s="59"/>
      <c r="AY102" s="59"/>
      <c r="AZ102" s="59"/>
      <c r="BA102" s="59"/>
      <c r="BB102" s="59"/>
      <c r="BC102" s="59"/>
      <c r="BD102" s="59"/>
      <c r="BE102" s="59"/>
      <c r="BF102" s="60"/>
      <c r="BG102" s="14"/>
      <c r="BH102" s="15"/>
      <c r="BI102" s="15"/>
      <c r="BJ102" s="16"/>
      <c r="BK102" s="27" t="s">
        <v>60</v>
      </c>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9"/>
      <c r="CM102" s="3" t="str">
        <f t="shared" si="134"/>
        <v xml:space="preserve">[JB_D01_05_06_11_11]
jobName = テキストデータ活用対象ファイル読込_肺癌ジョブ
</v>
      </c>
    </row>
    <row r="103" spans="1:91" s="3" customFormat="1" ht="36.75" customHeight="1" x14ac:dyDescent="0.15">
      <c r="A103" s="18">
        <f t="shared" si="0"/>
        <v>99</v>
      </c>
      <c r="B103" s="19"/>
      <c r="C103" s="20" t="str">
        <f t="shared" si="128"/>
        <v>DLV_06</v>
      </c>
      <c r="D103" s="21"/>
      <c r="E103" s="21"/>
      <c r="F103" s="22"/>
      <c r="G103" s="20" t="str">
        <f t="shared" si="129"/>
        <v>テキストデータ抽出</v>
      </c>
      <c r="H103" s="21"/>
      <c r="I103" s="21"/>
      <c r="J103" s="21"/>
      <c r="K103" s="22"/>
      <c r="L103" s="53" t="str">
        <f>C103&amp;"_"&amp;TEXT(12,"00")</f>
        <v>DLV_06_12</v>
      </c>
      <c r="M103" s="54"/>
      <c r="N103" s="54"/>
      <c r="O103" s="54"/>
      <c r="P103" s="23" t="s">
        <v>96</v>
      </c>
      <c r="Q103" s="24"/>
      <c r="R103" s="24"/>
      <c r="S103" s="24"/>
      <c r="T103" s="25"/>
      <c r="U103" s="55" t="str">
        <f>"JB_D01_05_"&amp;MID(L103,5,2)&amp;"_"&amp;TEXT(2,"00")&amp;"_"&amp;RIGHT(L103,2)</f>
        <v>JB_D01_05_06_02_12</v>
      </c>
      <c r="V103" s="56"/>
      <c r="W103" s="56"/>
      <c r="X103" s="56"/>
      <c r="Y103" s="56"/>
      <c r="Z103" s="56"/>
      <c r="AA103" s="56"/>
      <c r="AB103" s="57"/>
      <c r="AC103" s="17" t="str">
        <f>P103 &amp; "ジョブ"</f>
        <v>テキストデータ活用対象ファイル読込（過去分）ジョブ</v>
      </c>
      <c r="AD103" s="15"/>
      <c r="AE103" s="15"/>
      <c r="AF103" s="15"/>
      <c r="AG103" s="15"/>
      <c r="AH103" s="15"/>
      <c r="AI103" s="15"/>
      <c r="AJ103" s="16"/>
      <c r="AK103" s="58" t="str">
        <f>LEFT(P103,LEN(P103)-7)&amp;"（過去分）の読み込みを行う。"</f>
        <v>テキストデータ活用対象ファイル（過去分）の読み込みを行う。</v>
      </c>
      <c r="AL103" s="59"/>
      <c r="AM103" s="59"/>
      <c r="AN103" s="59"/>
      <c r="AO103" s="59"/>
      <c r="AP103" s="59"/>
      <c r="AQ103" s="59"/>
      <c r="AR103" s="59"/>
      <c r="AS103" s="59"/>
      <c r="AT103" s="59"/>
      <c r="AU103" s="59"/>
      <c r="AV103" s="59"/>
      <c r="AW103" s="59"/>
      <c r="AX103" s="59"/>
      <c r="AY103" s="59"/>
      <c r="AZ103" s="59"/>
      <c r="BA103" s="59"/>
      <c r="BB103" s="59"/>
      <c r="BC103" s="59"/>
      <c r="BD103" s="59"/>
      <c r="BE103" s="59"/>
      <c r="BF103" s="60"/>
      <c r="BG103" s="14"/>
      <c r="BH103" s="15"/>
      <c r="BI103" s="15"/>
      <c r="BJ103" s="16"/>
      <c r="BK103" s="27" t="s">
        <v>61</v>
      </c>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9"/>
      <c r="CM103" s="3" t="str">
        <f t="shared" si="118"/>
        <v xml:space="preserve">[JB_D01_05_06_02_12]
jobName = テキストデータ活用対象ファイル読込（過去分）ジョブ
</v>
      </c>
    </row>
    <row r="104" spans="1:91" s="3" customFormat="1" ht="36.75" customHeight="1" x14ac:dyDescent="0.15">
      <c r="A104" s="18">
        <f t="shared" si="0"/>
        <v>100</v>
      </c>
      <c r="B104" s="19"/>
      <c r="C104" s="20" t="str">
        <f t="shared" si="128"/>
        <v>DLV_06</v>
      </c>
      <c r="D104" s="21"/>
      <c r="E104" s="21"/>
      <c r="F104" s="22"/>
      <c r="G104" s="20" t="str">
        <f t="shared" si="129"/>
        <v>テキストデータ抽出</v>
      </c>
      <c r="H104" s="21"/>
      <c r="I104" s="21"/>
      <c r="J104" s="21"/>
      <c r="K104" s="22"/>
      <c r="L104" s="53" t="str">
        <f>C104&amp;"_"&amp;TEXT(13,"00")</f>
        <v>DLV_06_13</v>
      </c>
      <c r="M104" s="54"/>
      <c r="N104" s="54"/>
      <c r="O104" s="54"/>
      <c r="P104" s="23" t="s">
        <v>97</v>
      </c>
      <c r="Q104" s="24"/>
      <c r="R104" s="24"/>
      <c r="S104" s="24"/>
      <c r="T104" s="25"/>
      <c r="U104" s="55" t="str">
        <f>"JB_D01_05_"&amp;MID(L104,5,2)&amp;"_"&amp;TEXT(2,"00")&amp;"_"&amp;RIGHT(L104,2)</f>
        <v>JB_D01_05_06_02_13</v>
      </c>
      <c r="V104" s="56"/>
      <c r="W104" s="56"/>
      <c r="X104" s="56"/>
      <c r="Y104" s="56"/>
      <c r="Z104" s="56"/>
      <c r="AA104" s="56"/>
      <c r="AB104" s="57"/>
      <c r="AC104" s="17" t="str">
        <f>P104 &amp; "ジョブ"</f>
        <v>MML_UID重複論理削除ジョブ</v>
      </c>
      <c r="AD104" s="15"/>
      <c r="AE104" s="15"/>
      <c r="AF104" s="15"/>
      <c r="AG104" s="15"/>
      <c r="AH104" s="15"/>
      <c r="AI104" s="15"/>
      <c r="AJ104" s="16"/>
      <c r="AK104" s="58" t="str">
        <f>LEFT(P104,LEN(P104)-4)&amp;"の論理削除を行う。"</f>
        <v>MML_UID重複の論理削除を行う。</v>
      </c>
      <c r="AL104" s="59"/>
      <c r="AM104" s="59"/>
      <c r="AN104" s="59"/>
      <c r="AO104" s="59"/>
      <c r="AP104" s="59"/>
      <c r="AQ104" s="59"/>
      <c r="AR104" s="59"/>
      <c r="AS104" s="59"/>
      <c r="AT104" s="59"/>
      <c r="AU104" s="59"/>
      <c r="AV104" s="59"/>
      <c r="AW104" s="59"/>
      <c r="AX104" s="59"/>
      <c r="AY104" s="59"/>
      <c r="AZ104" s="59"/>
      <c r="BA104" s="59"/>
      <c r="BB104" s="59"/>
      <c r="BC104" s="59"/>
      <c r="BD104" s="59"/>
      <c r="BE104" s="59"/>
      <c r="BF104" s="60"/>
      <c r="BG104" s="14"/>
      <c r="BH104" s="15"/>
      <c r="BI104" s="15"/>
      <c r="BJ104" s="16"/>
      <c r="BK104" s="27" t="s">
        <v>61</v>
      </c>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9"/>
      <c r="CM104" s="3" t="str">
        <f t="shared" ref="CM104" si="135">"["&amp;U104&amp;"]"&amp;CHAR(10)&amp;"jobName = "&amp;SUBSTITUTE(AC104,CHAR(10),"")&amp;CHAR(10)&amp;IF(CK104&lt;&gt;"",CK104&amp;CHAR(10), "")</f>
        <v xml:space="preserve">[JB_D01_05_06_02_13]
jobName = MML_UID重複論理削除ジョブ
</v>
      </c>
    </row>
    <row r="105" spans="1:91" s="3" customFormat="1" ht="36.75" customHeight="1" x14ac:dyDescent="0.15">
      <c r="A105" s="18">
        <f t="shared" si="0"/>
        <v>101</v>
      </c>
      <c r="B105" s="19"/>
      <c r="C105" s="20" t="str">
        <f t="shared" si="128"/>
        <v>DLV_06</v>
      </c>
      <c r="D105" s="21"/>
      <c r="E105" s="21"/>
      <c r="F105" s="22"/>
      <c r="G105" s="20" t="str">
        <f t="shared" si="129"/>
        <v>テキストデータ抽出</v>
      </c>
      <c r="H105" s="21"/>
      <c r="I105" s="21"/>
      <c r="J105" s="21"/>
      <c r="K105" s="22"/>
      <c r="L105" s="53" t="str">
        <f>C105&amp;"_"&amp;TEXT(21,"00")</f>
        <v>DLV_06_21</v>
      </c>
      <c r="M105" s="54"/>
      <c r="N105" s="54"/>
      <c r="O105" s="54"/>
      <c r="P105" s="23" t="s">
        <v>67</v>
      </c>
      <c r="Q105" s="24"/>
      <c r="R105" s="24"/>
      <c r="S105" s="24"/>
      <c r="T105" s="25"/>
      <c r="U105" s="55" t="str">
        <f>"JB_D01_05_"&amp;MID(L105,5,2)&amp;"_"&amp;TEXT(11,"00")&amp;"_"&amp;RIGHT(L105,2)</f>
        <v>JB_D01_05_06_11_21</v>
      </c>
      <c r="V105" s="56"/>
      <c r="W105" s="56"/>
      <c r="X105" s="56"/>
      <c r="Y105" s="56"/>
      <c r="Z105" s="56"/>
      <c r="AA105" s="56"/>
      <c r="AB105" s="57"/>
      <c r="AC105" s="17" t="str">
        <f t="shared" ref="AC105:AC114" si="136">P105 &amp; "_肺癌ジョブ"</f>
        <v>テキストデータ抽出（ルールベース_正規表現）_肺癌ジョブ</v>
      </c>
      <c r="AD105" s="15"/>
      <c r="AE105" s="15"/>
      <c r="AF105" s="15"/>
      <c r="AG105" s="15"/>
      <c r="AH105" s="15"/>
      <c r="AI105" s="15"/>
      <c r="AJ105" s="16"/>
      <c r="AK105" s="58" t="str">
        <f>"テキストデータ活用対象ファイル読込結果（肺癌用）から"&amp;SUBSTITUTE(SUBSTITUTE(P105,"テキストデータ抽出（",""),"_","（")&amp;"によりデータ抽出を行う。"</f>
        <v>テキストデータ活用対象ファイル読込結果（肺癌用）からルールベース（正規表現）によりデータ抽出を行う。</v>
      </c>
      <c r="AL105" s="59"/>
      <c r="AM105" s="59"/>
      <c r="AN105" s="59"/>
      <c r="AO105" s="59"/>
      <c r="AP105" s="59"/>
      <c r="AQ105" s="59"/>
      <c r="AR105" s="59"/>
      <c r="AS105" s="59"/>
      <c r="AT105" s="59"/>
      <c r="AU105" s="59"/>
      <c r="AV105" s="59"/>
      <c r="AW105" s="59"/>
      <c r="AX105" s="59"/>
      <c r="AY105" s="59"/>
      <c r="AZ105" s="59"/>
      <c r="BA105" s="59"/>
      <c r="BB105" s="59"/>
      <c r="BC105" s="59"/>
      <c r="BD105" s="59"/>
      <c r="BE105" s="59"/>
      <c r="BF105" s="60"/>
      <c r="BG105" s="14"/>
      <c r="BH105" s="15"/>
      <c r="BI105" s="15"/>
      <c r="BJ105" s="16"/>
      <c r="BK105" s="27" t="s">
        <v>57</v>
      </c>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9"/>
      <c r="CM105" s="3" t="str">
        <f t="shared" si="118"/>
        <v xml:space="preserve">[JB_D01_05_06_11_21]
jobName = テキストデータ抽出（ルールベース_正規表現）_肺癌ジョブ
</v>
      </c>
    </row>
    <row r="106" spans="1:91" s="3" customFormat="1" ht="48.75" customHeight="1" x14ac:dyDescent="0.15">
      <c r="A106" s="18">
        <f t="shared" si="0"/>
        <v>102</v>
      </c>
      <c r="B106" s="19"/>
      <c r="C106" s="20" t="str">
        <f t="shared" si="128"/>
        <v>DLV_06</v>
      </c>
      <c r="D106" s="21"/>
      <c r="E106" s="21"/>
      <c r="F106" s="22"/>
      <c r="G106" s="20" t="str">
        <f t="shared" si="129"/>
        <v>テキストデータ抽出</v>
      </c>
      <c r="H106" s="21"/>
      <c r="I106" s="21"/>
      <c r="J106" s="21"/>
      <c r="K106" s="22"/>
      <c r="L106" s="53" t="str">
        <f>C106&amp;"_"&amp;TEXT(31,"00")</f>
        <v>DLV_06_31</v>
      </c>
      <c r="M106" s="54"/>
      <c r="N106" s="54"/>
      <c r="O106" s="54"/>
      <c r="P106" s="23" t="s">
        <v>68</v>
      </c>
      <c r="Q106" s="24"/>
      <c r="R106" s="24"/>
      <c r="S106" s="24"/>
      <c r="T106" s="25"/>
      <c r="U106" s="55" t="str">
        <f>"JB_D01_05_"&amp;MID(L106,5,2)&amp;"_"&amp;TEXT(21,"00")&amp;"_"&amp;RIGHT(L106,2)</f>
        <v>JB_D01_05_06_21_31</v>
      </c>
      <c r="V106" s="56"/>
      <c r="W106" s="56"/>
      <c r="X106" s="56"/>
      <c r="Y106" s="56"/>
      <c r="Z106" s="56"/>
      <c r="AA106" s="56"/>
      <c r="AB106" s="57"/>
      <c r="AC106" s="17" t="str">
        <f t="shared" si="136"/>
        <v>テキストデータ抽出（機械学習）_特徴量抽出（トークン）_肺癌ジョブ</v>
      </c>
      <c r="AD106" s="15"/>
      <c r="AE106" s="15"/>
      <c r="AF106" s="15"/>
      <c r="AG106" s="15"/>
      <c r="AH106" s="15"/>
      <c r="AI106" s="15"/>
      <c r="AJ106" s="16"/>
      <c r="AK106" s="58" t="str">
        <f>SUBSTITUTE(LEFT(P106,LEN(P106)-1),"テキストデータ抽出（機械学習）_特徴量抽出（","")&amp;"単位で区切られた文字列（肺癌用）から機械学習のため特徴量抽出を行う"</f>
        <v>トークン単位で区切られた文字列（肺癌用）から機械学習のため特徴量抽出を行う</v>
      </c>
      <c r="AL106" s="59"/>
      <c r="AM106" s="59"/>
      <c r="AN106" s="59"/>
      <c r="AO106" s="59"/>
      <c r="AP106" s="59"/>
      <c r="AQ106" s="59"/>
      <c r="AR106" s="59"/>
      <c r="AS106" s="59"/>
      <c r="AT106" s="59"/>
      <c r="AU106" s="59"/>
      <c r="AV106" s="59"/>
      <c r="AW106" s="59"/>
      <c r="AX106" s="59"/>
      <c r="AY106" s="59"/>
      <c r="AZ106" s="59"/>
      <c r="BA106" s="59"/>
      <c r="BB106" s="59"/>
      <c r="BC106" s="59"/>
      <c r="BD106" s="59"/>
      <c r="BE106" s="59"/>
      <c r="BF106" s="60"/>
      <c r="BG106" s="14"/>
      <c r="BH106" s="15"/>
      <c r="BI106" s="15"/>
      <c r="BJ106" s="16"/>
      <c r="BK106" s="27" t="s">
        <v>57</v>
      </c>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9"/>
      <c r="CM106" s="3" t="str">
        <f t="shared" si="118"/>
        <v xml:space="preserve">[JB_D01_05_06_21_31]
jobName = テキストデータ抽出（機械学習）_特徴量抽出（トークン）_肺癌ジョブ
</v>
      </c>
    </row>
    <row r="107" spans="1:91" s="3" customFormat="1" ht="48.75" customHeight="1" x14ac:dyDescent="0.15">
      <c r="A107" s="18">
        <f t="shared" si="0"/>
        <v>103</v>
      </c>
      <c r="B107" s="19"/>
      <c r="C107" s="20" t="str">
        <f t="shared" si="128"/>
        <v>DLV_06</v>
      </c>
      <c r="D107" s="21"/>
      <c r="E107" s="21"/>
      <c r="F107" s="22"/>
      <c r="G107" s="20" t="str">
        <f t="shared" si="129"/>
        <v>テキストデータ抽出</v>
      </c>
      <c r="H107" s="21"/>
      <c r="I107" s="21"/>
      <c r="J107" s="21"/>
      <c r="K107" s="22"/>
      <c r="L107" s="53" t="str">
        <f>C107&amp;"_"&amp;TEXT(32,"00")</f>
        <v>DLV_06_32</v>
      </c>
      <c r="M107" s="54"/>
      <c r="N107" s="54"/>
      <c r="O107" s="54"/>
      <c r="P107" s="23" t="s">
        <v>69</v>
      </c>
      <c r="Q107" s="24"/>
      <c r="R107" s="24"/>
      <c r="S107" s="24"/>
      <c r="T107" s="25"/>
      <c r="U107" s="55" t="str">
        <f t="shared" ref="U107:U114" si="137">"JB_D01_05_"&amp;MID(L107,5,2)&amp;"_"&amp;TEXT(21,"00")&amp;"_"&amp;RIGHT(L107,2)</f>
        <v>JB_D01_05_06_21_32</v>
      </c>
      <c r="V107" s="56"/>
      <c r="W107" s="56"/>
      <c r="X107" s="56"/>
      <c r="Y107" s="56"/>
      <c r="Z107" s="56"/>
      <c r="AA107" s="56"/>
      <c r="AB107" s="57"/>
      <c r="AC107" s="17" t="str">
        <f t="shared" si="136"/>
        <v>テキストデータ抽出（機械学習）_モデル作成（トークン）_肺癌ジョブ</v>
      </c>
      <c r="AD107" s="15"/>
      <c r="AE107" s="15"/>
      <c r="AF107" s="15"/>
      <c r="AG107" s="15"/>
      <c r="AH107" s="15"/>
      <c r="AI107" s="15"/>
      <c r="AJ107" s="16"/>
      <c r="AK107" s="58" t="str">
        <f>SUBSTITUTE(LEFT(P107,LEN(P107)-1),"テキストデータ抽出（機械学習）_モデル作成（","")&amp;"単位で区切られた文字列（肺癌用）から取得した特徴量を基に機械学習を行う"</f>
        <v>トークン単位で区切られた文字列（肺癌用）から取得した特徴量を基に機械学習を行う</v>
      </c>
      <c r="AL107" s="59"/>
      <c r="AM107" s="59"/>
      <c r="AN107" s="59"/>
      <c r="AO107" s="59"/>
      <c r="AP107" s="59"/>
      <c r="AQ107" s="59"/>
      <c r="AR107" s="59"/>
      <c r="AS107" s="59"/>
      <c r="AT107" s="59"/>
      <c r="AU107" s="59"/>
      <c r="AV107" s="59"/>
      <c r="AW107" s="59"/>
      <c r="AX107" s="59"/>
      <c r="AY107" s="59"/>
      <c r="AZ107" s="59"/>
      <c r="BA107" s="59"/>
      <c r="BB107" s="59"/>
      <c r="BC107" s="59"/>
      <c r="BD107" s="59"/>
      <c r="BE107" s="59"/>
      <c r="BF107" s="60"/>
      <c r="BG107" s="14"/>
      <c r="BH107" s="15"/>
      <c r="BI107" s="15"/>
      <c r="BJ107" s="16"/>
      <c r="BK107" s="27" t="s">
        <v>57</v>
      </c>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9"/>
      <c r="CM107" s="3" t="str">
        <f t="shared" si="118"/>
        <v xml:space="preserve">[JB_D01_05_06_21_32]
jobName = テキストデータ抽出（機械学習）_モデル作成（トークン）_肺癌ジョブ
</v>
      </c>
    </row>
    <row r="108" spans="1:91" s="3" customFormat="1" ht="48.75" customHeight="1" x14ac:dyDescent="0.15">
      <c r="A108" s="18">
        <f t="shared" si="0"/>
        <v>104</v>
      </c>
      <c r="B108" s="19"/>
      <c r="C108" s="20" t="str">
        <f t="shared" si="128"/>
        <v>DLV_06</v>
      </c>
      <c r="D108" s="21"/>
      <c r="E108" s="21"/>
      <c r="F108" s="22"/>
      <c r="G108" s="20" t="str">
        <f t="shared" si="129"/>
        <v>テキストデータ抽出</v>
      </c>
      <c r="H108" s="21"/>
      <c r="I108" s="21"/>
      <c r="J108" s="21"/>
      <c r="K108" s="22"/>
      <c r="L108" s="53" t="str">
        <f>C108&amp;"_"&amp;TEXT(33,"00")</f>
        <v>DLV_06_33</v>
      </c>
      <c r="M108" s="54"/>
      <c r="N108" s="54"/>
      <c r="O108" s="54"/>
      <c r="P108" s="23" t="s">
        <v>76</v>
      </c>
      <c r="Q108" s="24"/>
      <c r="R108" s="24"/>
      <c r="S108" s="24"/>
      <c r="T108" s="25"/>
      <c r="U108" s="55" t="str">
        <f t="shared" si="137"/>
        <v>JB_D01_05_06_21_33</v>
      </c>
      <c r="V108" s="56"/>
      <c r="W108" s="56"/>
      <c r="X108" s="56"/>
      <c r="Y108" s="56"/>
      <c r="Z108" s="56"/>
      <c r="AA108" s="56"/>
      <c r="AB108" s="57"/>
      <c r="AC108" s="17" t="str">
        <f>P108 &amp; "_肺癌ジョブ"</f>
        <v>テキストデータ抽出（機械学習）_テスト（トークン）_肺癌ジョブ</v>
      </c>
      <c r="AD108" s="15"/>
      <c r="AE108" s="15"/>
      <c r="AF108" s="15"/>
      <c r="AG108" s="15"/>
      <c r="AH108" s="15"/>
      <c r="AI108" s="15"/>
      <c r="AJ108" s="16"/>
      <c r="AK108" s="58" t="str">
        <f>SUBSTITUTE(LEFT(P108,LEN(P108)-1),"テキストデータ抽出（機械学習）_テスト（","")&amp;"単位で区切られた文字列（肺癌用）から機械学習した結果の評価を行う機能"</f>
        <v>トークン単位で区切られた文字列（肺癌用）から機械学習した結果の評価を行う機能</v>
      </c>
      <c r="AL108" s="59"/>
      <c r="AM108" s="59"/>
      <c r="AN108" s="59"/>
      <c r="AO108" s="59"/>
      <c r="AP108" s="59"/>
      <c r="AQ108" s="59"/>
      <c r="AR108" s="59"/>
      <c r="AS108" s="59"/>
      <c r="AT108" s="59"/>
      <c r="AU108" s="59"/>
      <c r="AV108" s="59"/>
      <c r="AW108" s="59"/>
      <c r="AX108" s="59"/>
      <c r="AY108" s="59"/>
      <c r="AZ108" s="59"/>
      <c r="BA108" s="59"/>
      <c r="BB108" s="59"/>
      <c r="BC108" s="59"/>
      <c r="BD108" s="59"/>
      <c r="BE108" s="59"/>
      <c r="BF108" s="60"/>
      <c r="BG108" s="14"/>
      <c r="BH108" s="15"/>
      <c r="BI108" s="15"/>
      <c r="BJ108" s="16"/>
      <c r="BK108" s="27" t="s">
        <v>57</v>
      </c>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9"/>
      <c r="CM108" s="3" t="str">
        <f t="shared" si="118"/>
        <v xml:space="preserve">[JB_D01_05_06_21_33]
jobName = テキストデータ抽出（機械学習）_テスト（トークン）_肺癌ジョブ
</v>
      </c>
    </row>
    <row r="109" spans="1:91" s="3" customFormat="1" ht="48.75" customHeight="1" x14ac:dyDescent="0.15">
      <c r="A109" s="18">
        <f t="shared" si="0"/>
        <v>105</v>
      </c>
      <c r="B109" s="19"/>
      <c r="C109" s="20" t="str">
        <f t="shared" si="128"/>
        <v>DLV_06</v>
      </c>
      <c r="D109" s="21"/>
      <c r="E109" s="21"/>
      <c r="F109" s="22"/>
      <c r="G109" s="20" t="str">
        <f t="shared" si="129"/>
        <v>テキストデータ抽出</v>
      </c>
      <c r="H109" s="21"/>
      <c r="I109" s="21"/>
      <c r="J109" s="21"/>
      <c r="K109" s="22"/>
      <c r="L109" s="53" t="str">
        <f>C109&amp;"_"&amp;TEXT(41,"00")</f>
        <v>DLV_06_41</v>
      </c>
      <c r="M109" s="54"/>
      <c r="N109" s="54"/>
      <c r="O109" s="54"/>
      <c r="P109" s="23" t="s">
        <v>70</v>
      </c>
      <c r="Q109" s="24"/>
      <c r="R109" s="24"/>
      <c r="S109" s="24"/>
      <c r="T109" s="25"/>
      <c r="U109" s="55" t="str">
        <f t="shared" si="137"/>
        <v>JB_D01_05_06_21_41</v>
      </c>
      <c r="V109" s="56"/>
      <c r="W109" s="56"/>
      <c r="X109" s="56"/>
      <c r="Y109" s="56"/>
      <c r="Z109" s="56"/>
      <c r="AA109" s="56"/>
      <c r="AB109" s="57"/>
      <c r="AC109" s="17" t="str">
        <f t="shared" si="136"/>
        <v>テキストデータ抽出（機械学習）_特徴量抽出（トークン（病名ラベル付き））_肺癌ジョブ</v>
      </c>
      <c r="AD109" s="15"/>
      <c r="AE109" s="15"/>
      <c r="AF109" s="15"/>
      <c r="AG109" s="15"/>
      <c r="AH109" s="15"/>
      <c r="AI109" s="15"/>
      <c r="AJ109" s="16"/>
      <c r="AK109" s="58" t="str">
        <f>SUBSTITUTE(SUBSTITUTE(LEFT(P109,LEN(P109)-1),"テキストデータ抽出（機械学習）_特徴量抽出（",""),"（病名ラベル付き）","")&amp;"単位で区切られた文字列（肺癌用）から機械学習のため（病名ラベル付き）特徴量抽出を行う"</f>
        <v>トークン単位で区切られた文字列（肺癌用）から機械学習のため（病名ラベル付き）特徴量抽出を行う</v>
      </c>
      <c r="AL109" s="59"/>
      <c r="AM109" s="59"/>
      <c r="AN109" s="59"/>
      <c r="AO109" s="59"/>
      <c r="AP109" s="59"/>
      <c r="AQ109" s="59"/>
      <c r="AR109" s="59"/>
      <c r="AS109" s="59"/>
      <c r="AT109" s="59"/>
      <c r="AU109" s="59"/>
      <c r="AV109" s="59"/>
      <c r="AW109" s="59"/>
      <c r="AX109" s="59"/>
      <c r="AY109" s="59"/>
      <c r="AZ109" s="59"/>
      <c r="BA109" s="59"/>
      <c r="BB109" s="59"/>
      <c r="BC109" s="59"/>
      <c r="BD109" s="59"/>
      <c r="BE109" s="59"/>
      <c r="BF109" s="60"/>
      <c r="BG109" s="14"/>
      <c r="BH109" s="15"/>
      <c r="BI109" s="15"/>
      <c r="BJ109" s="16"/>
      <c r="BK109" s="27" t="s">
        <v>57</v>
      </c>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9"/>
      <c r="CM109" s="3" t="str">
        <f t="shared" si="118"/>
        <v xml:space="preserve">[JB_D01_05_06_21_41]
jobName = テキストデータ抽出（機械学習）_特徴量抽出（トークン（病名ラベル付き））_肺癌ジョブ
</v>
      </c>
    </row>
    <row r="110" spans="1:91" s="3" customFormat="1" ht="48.75" customHeight="1" x14ac:dyDescent="0.15">
      <c r="A110" s="18">
        <f t="shared" si="0"/>
        <v>106</v>
      </c>
      <c r="B110" s="19"/>
      <c r="C110" s="20" t="str">
        <f t="shared" si="128"/>
        <v>DLV_06</v>
      </c>
      <c r="D110" s="21"/>
      <c r="E110" s="21"/>
      <c r="F110" s="22"/>
      <c r="G110" s="20" t="str">
        <f t="shared" si="129"/>
        <v>テキストデータ抽出</v>
      </c>
      <c r="H110" s="21"/>
      <c r="I110" s="21"/>
      <c r="J110" s="21"/>
      <c r="K110" s="22"/>
      <c r="L110" s="53" t="str">
        <f>C110&amp;"_"&amp;TEXT(42,"00")</f>
        <v>DLV_06_42</v>
      </c>
      <c r="M110" s="54"/>
      <c r="N110" s="54"/>
      <c r="O110" s="54"/>
      <c r="P110" s="23" t="s">
        <v>71</v>
      </c>
      <c r="Q110" s="24"/>
      <c r="R110" s="24"/>
      <c r="S110" s="24"/>
      <c r="T110" s="25"/>
      <c r="U110" s="55" t="str">
        <f t="shared" si="137"/>
        <v>JB_D01_05_06_21_42</v>
      </c>
      <c r="V110" s="56"/>
      <c r="W110" s="56"/>
      <c r="X110" s="56"/>
      <c r="Y110" s="56"/>
      <c r="Z110" s="56"/>
      <c r="AA110" s="56"/>
      <c r="AB110" s="57"/>
      <c r="AC110" s="17" t="str">
        <f t="shared" si="136"/>
        <v>テキストデータ抽出（機械学習）_モデル作成（トークン（病名ラベル付き））_肺癌ジョブ</v>
      </c>
      <c r="AD110" s="15"/>
      <c r="AE110" s="15"/>
      <c r="AF110" s="15"/>
      <c r="AG110" s="15"/>
      <c r="AH110" s="15"/>
      <c r="AI110" s="15"/>
      <c r="AJ110" s="16"/>
      <c r="AK110" s="58" t="str">
        <f>SUBSTITUTE(SUBSTITUTE(LEFT(P110,LEN(P110)-1),"テキストデータ抽出（機械学習）_モデル作成（",""),"（病名ラベル付き）","")&amp;"単位で区切られた文字列（肺癌用）から取得した（病名ラベル付き）特徴量を基に機械学習を行う"</f>
        <v>トークン単位で区切られた文字列（肺癌用）から取得した（病名ラベル付き）特徴量を基に機械学習を行う</v>
      </c>
      <c r="AL110" s="59"/>
      <c r="AM110" s="59"/>
      <c r="AN110" s="59"/>
      <c r="AO110" s="59"/>
      <c r="AP110" s="59"/>
      <c r="AQ110" s="59"/>
      <c r="AR110" s="59"/>
      <c r="AS110" s="59"/>
      <c r="AT110" s="59"/>
      <c r="AU110" s="59"/>
      <c r="AV110" s="59"/>
      <c r="AW110" s="59"/>
      <c r="AX110" s="59"/>
      <c r="AY110" s="59"/>
      <c r="AZ110" s="59"/>
      <c r="BA110" s="59"/>
      <c r="BB110" s="59"/>
      <c r="BC110" s="59"/>
      <c r="BD110" s="59"/>
      <c r="BE110" s="59"/>
      <c r="BF110" s="60"/>
      <c r="BG110" s="14"/>
      <c r="BH110" s="15"/>
      <c r="BI110" s="15"/>
      <c r="BJ110" s="16"/>
      <c r="BK110" s="27" t="s">
        <v>57</v>
      </c>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c r="CH110" s="28"/>
      <c r="CI110" s="29"/>
      <c r="CM110" s="3" t="str">
        <f t="shared" si="118"/>
        <v xml:space="preserve">[JB_D01_05_06_21_42]
jobName = テキストデータ抽出（機械学習）_モデル作成（トークン（病名ラベル付き））_肺癌ジョブ
</v>
      </c>
    </row>
    <row r="111" spans="1:91" s="3" customFormat="1" ht="48.75" customHeight="1" x14ac:dyDescent="0.15">
      <c r="A111" s="18">
        <f t="shared" si="0"/>
        <v>107</v>
      </c>
      <c r="B111" s="19"/>
      <c r="C111" s="20" t="str">
        <f t="shared" si="128"/>
        <v>DLV_06</v>
      </c>
      <c r="D111" s="21"/>
      <c r="E111" s="21"/>
      <c r="F111" s="22"/>
      <c r="G111" s="20" t="str">
        <f t="shared" si="129"/>
        <v>テキストデータ抽出</v>
      </c>
      <c r="H111" s="21"/>
      <c r="I111" s="21"/>
      <c r="J111" s="21"/>
      <c r="K111" s="22"/>
      <c r="L111" s="53" t="str">
        <f>C111&amp;"_"&amp;TEXT(43,"00")</f>
        <v>DLV_06_43</v>
      </c>
      <c r="M111" s="54"/>
      <c r="N111" s="54"/>
      <c r="O111" s="54"/>
      <c r="P111" s="23" t="s">
        <v>72</v>
      </c>
      <c r="Q111" s="24"/>
      <c r="R111" s="24"/>
      <c r="S111" s="24"/>
      <c r="T111" s="25"/>
      <c r="U111" s="55" t="str">
        <f t="shared" si="137"/>
        <v>JB_D01_05_06_21_43</v>
      </c>
      <c r="V111" s="56"/>
      <c r="W111" s="56"/>
      <c r="X111" s="56"/>
      <c r="Y111" s="56"/>
      <c r="Z111" s="56"/>
      <c r="AA111" s="56"/>
      <c r="AB111" s="57"/>
      <c r="AC111" s="17" t="str">
        <f t="shared" si="136"/>
        <v>テキストデータ抽出（機械学習）_テスト（トークン（病名ラベル付き））_肺癌ジョブ</v>
      </c>
      <c r="AD111" s="15"/>
      <c r="AE111" s="15"/>
      <c r="AF111" s="15"/>
      <c r="AG111" s="15"/>
      <c r="AH111" s="15"/>
      <c r="AI111" s="15"/>
      <c r="AJ111" s="16"/>
      <c r="AK111" s="58" t="str">
        <f>SUBSTITUTE(SUBSTITUTE(LEFT(P111,LEN(P111)-1),"テキストデータ抽出（機械学習）_テスト（",""),"（病名ラベル付き）","")&amp;"単位で区切られた文字列（肺癌用）から（病名ラベル付き）機械学習した結果の評価を行う機能"</f>
        <v>トークン単位で区切られた文字列（肺癌用）から（病名ラベル付き）機械学習した結果の評価を行う機能</v>
      </c>
      <c r="AL111" s="59"/>
      <c r="AM111" s="59"/>
      <c r="AN111" s="59"/>
      <c r="AO111" s="59"/>
      <c r="AP111" s="59"/>
      <c r="AQ111" s="59"/>
      <c r="AR111" s="59"/>
      <c r="AS111" s="59"/>
      <c r="AT111" s="59"/>
      <c r="AU111" s="59"/>
      <c r="AV111" s="59"/>
      <c r="AW111" s="59"/>
      <c r="AX111" s="59"/>
      <c r="AY111" s="59"/>
      <c r="AZ111" s="59"/>
      <c r="BA111" s="59"/>
      <c r="BB111" s="59"/>
      <c r="BC111" s="59"/>
      <c r="BD111" s="59"/>
      <c r="BE111" s="59"/>
      <c r="BF111" s="60"/>
      <c r="BG111" s="14"/>
      <c r="BH111" s="15"/>
      <c r="BI111" s="15"/>
      <c r="BJ111" s="16"/>
      <c r="BK111" s="27" t="s">
        <v>87</v>
      </c>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c r="CH111" s="28"/>
      <c r="CI111" s="29"/>
      <c r="CM111" s="3" t="str">
        <f t="shared" si="118"/>
        <v xml:space="preserve">[JB_D01_05_06_21_43]
jobName = テキストデータ抽出（機械学習）_テスト（トークン（病名ラベル付き））_肺癌ジョブ
</v>
      </c>
    </row>
    <row r="112" spans="1:91" s="3" customFormat="1" ht="48.75" customHeight="1" x14ac:dyDescent="0.15">
      <c r="A112" s="18">
        <f t="shared" si="0"/>
        <v>108</v>
      </c>
      <c r="B112" s="19"/>
      <c r="C112" s="20" t="str">
        <f t="shared" si="128"/>
        <v>DLV_06</v>
      </c>
      <c r="D112" s="21"/>
      <c r="E112" s="21"/>
      <c r="F112" s="22"/>
      <c r="G112" s="20" t="str">
        <f t="shared" si="129"/>
        <v>テキストデータ抽出</v>
      </c>
      <c r="H112" s="21"/>
      <c r="I112" s="21"/>
      <c r="J112" s="21"/>
      <c r="K112" s="22"/>
      <c r="L112" s="53" t="str">
        <f>C112&amp;"_"&amp;TEXT(51,"00")</f>
        <v>DLV_06_51</v>
      </c>
      <c r="M112" s="54"/>
      <c r="N112" s="54"/>
      <c r="O112" s="54"/>
      <c r="P112" s="23" t="s">
        <v>73</v>
      </c>
      <c r="Q112" s="24"/>
      <c r="R112" s="24"/>
      <c r="S112" s="24"/>
      <c r="T112" s="25"/>
      <c r="U112" s="55" t="str">
        <f t="shared" si="137"/>
        <v>JB_D01_05_06_21_51</v>
      </c>
      <c r="V112" s="56"/>
      <c r="W112" s="56"/>
      <c r="X112" s="56"/>
      <c r="Y112" s="56"/>
      <c r="Z112" s="56"/>
      <c r="AA112" s="56"/>
      <c r="AB112" s="57"/>
      <c r="AC112" s="17" t="str">
        <f t="shared" si="136"/>
        <v>テキストデータ抽出（機械学習）_特徴量抽出（一文字）_肺癌ジョブ</v>
      </c>
      <c r="AD112" s="15"/>
      <c r="AE112" s="15"/>
      <c r="AF112" s="15"/>
      <c r="AG112" s="15"/>
      <c r="AH112" s="15"/>
      <c r="AI112" s="15"/>
      <c r="AJ112" s="16"/>
      <c r="AK112" s="58" t="str">
        <f>SUBSTITUTE(LEFT(P112,LEN(P112)-1),"テキストデータ抽出（機械学習）_特徴量抽出（","")&amp;"単位で区切られた文字列（肺癌用）から機械学習のため特徴量抽出を行う"</f>
        <v>一文字単位で区切られた文字列（肺癌用）から機械学習のため特徴量抽出を行う</v>
      </c>
      <c r="AL112" s="59"/>
      <c r="AM112" s="59"/>
      <c r="AN112" s="59"/>
      <c r="AO112" s="59"/>
      <c r="AP112" s="59"/>
      <c r="AQ112" s="59"/>
      <c r="AR112" s="59"/>
      <c r="AS112" s="59"/>
      <c r="AT112" s="59"/>
      <c r="AU112" s="59"/>
      <c r="AV112" s="59"/>
      <c r="AW112" s="59"/>
      <c r="AX112" s="59"/>
      <c r="AY112" s="59"/>
      <c r="AZ112" s="59"/>
      <c r="BA112" s="59"/>
      <c r="BB112" s="59"/>
      <c r="BC112" s="59"/>
      <c r="BD112" s="59"/>
      <c r="BE112" s="59"/>
      <c r="BF112" s="60"/>
      <c r="BG112" s="14"/>
      <c r="BH112" s="15"/>
      <c r="BI112" s="15"/>
      <c r="BJ112" s="16"/>
      <c r="BK112" s="27" t="s">
        <v>57</v>
      </c>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c r="CH112" s="28"/>
      <c r="CI112" s="29"/>
      <c r="CM112" s="3" t="str">
        <f t="shared" si="118"/>
        <v xml:space="preserve">[JB_D01_05_06_21_51]
jobName = テキストデータ抽出（機械学習）_特徴量抽出（一文字）_肺癌ジョブ
</v>
      </c>
    </row>
    <row r="113" spans="1:91" s="3" customFormat="1" ht="48.75" customHeight="1" x14ac:dyDescent="0.15">
      <c r="A113" s="18">
        <f t="shared" si="0"/>
        <v>109</v>
      </c>
      <c r="B113" s="19"/>
      <c r="C113" s="20" t="str">
        <f t="shared" si="128"/>
        <v>DLV_06</v>
      </c>
      <c r="D113" s="21"/>
      <c r="E113" s="21"/>
      <c r="F113" s="22"/>
      <c r="G113" s="20" t="str">
        <f t="shared" si="129"/>
        <v>テキストデータ抽出</v>
      </c>
      <c r="H113" s="21"/>
      <c r="I113" s="21"/>
      <c r="J113" s="21"/>
      <c r="K113" s="22"/>
      <c r="L113" s="53" t="str">
        <f>C113&amp;"_"&amp;TEXT(52,"00")</f>
        <v>DLV_06_52</v>
      </c>
      <c r="M113" s="54"/>
      <c r="N113" s="54"/>
      <c r="O113" s="54"/>
      <c r="P113" s="23" t="s">
        <v>74</v>
      </c>
      <c r="Q113" s="24"/>
      <c r="R113" s="24"/>
      <c r="S113" s="24"/>
      <c r="T113" s="25"/>
      <c r="U113" s="55" t="str">
        <f t="shared" si="137"/>
        <v>JB_D01_05_06_21_52</v>
      </c>
      <c r="V113" s="56"/>
      <c r="W113" s="56"/>
      <c r="X113" s="56"/>
      <c r="Y113" s="56"/>
      <c r="Z113" s="56"/>
      <c r="AA113" s="56"/>
      <c r="AB113" s="57"/>
      <c r="AC113" s="17" t="str">
        <f t="shared" si="136"/>
        <v>テキストデータ抽出（機械学習）_モデル作成（一文字）_肺癌ジョブ</v>
      </c>
      <c r="AD113" s="15"/>
      <c r="AE113" s="15"/>
      <c r="AF113" s="15"/>
      <c r="AG113" s="15"/>
      <c r="AH113" s="15"/>
      <c r="AI113" s="15"/>
      <c r="AJ113" s="16"/>
      <c r="AK113" s="58" t="str">
        <f>SUBSTITUTE(LEFT(P113,LEN(P113)-1),"テキストデータ抽出（機械学習）_モデル作成（","")&amp;"単位で区切られた文字列（肺癌用）から取得した特徴量を基に機械学習を行う"</f>
        <v>一文字単位で区切られた文字列（肺癌用）から取得した特徴量を基に機械学習を行う</v>
      </c>
      <c r="AL113" s="59"/>
      <c r="AM113" s="59"/>
      <c r="AN113" s="59"/>
      <c r="AO113" s="59"/>
      <c r="AP113" s="59"/>
      <c r="AQ113" s="59"/>
      <c r="AR113" s="59"/>
      <c r="AS113" s="59"/>
      <c r="AT113" s="59"/>
      <c r="AU113" s="59"/>
      <c r="AV113" s="59"/>
      <c r="AW113" s="59"/>
      <c r="AX113" s="59"/>
      <c r="AY113" s="59"/>
      <c r="AZ113" s="59"/>
      <c r="BA113" s="59"/>
      <c r="BB113" s="59"/>
      <c r="BC113" s="59"/>
      <c r="BD113" s="59"/>
      <c r="BE113" s="59"/>
      <c r="BF113" s="60"/>
      <c r="BG113" s="14"/>
      <c r="BH113" s="15"/>
      <c r="BI113" s="15"/>
      <c r="BJ113" s="16"/>
      <c r="BK113" s="27" t="s">
        <v>57</v>
      </c>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c r="CI113" s="29"/>
      <c r="CM113" s="3" t="str">
        <f t="shared" si="118"/>
        <v xml:space="preserve">[JB_D01_05_06_21_52]
jobName = テキストデータ抽出（機械学習）_モデル作成（一文字）_肺癌ジョブ
</v>
      </c>
    </row>
    <row r="114" spans="1:91" s="3" customFormat="1" ht="36.75" customHeight="1" x14ac:dyDescent="0.15">
      <c r="A114" s="18">
        <f t="shared" si="0"/>
        <v>110</v>
      </c>
      <c r="B114" s="19"/>
      <c r="C114" s="20" t="str">
        <f t="shared" si="128"/>
        <v>DLV_06</v>
      </c>
      <c r="D114" s="21"/>
      <c r="E114" s="21"/>
      <c r="F114" s="22"/>
      <c r="G114" s="20" t="str">
        <f t="shared" si="129"/>
        <v>テキストデータ抽出</v>
      </c>
      <c r="H114" s="21"/>
      <c r="I114" s="21"/>
      <c r="J114" s="21"/>
      <c r="K114" s="22"/>
      <c r="L114" s="53" t="str">
        <f>C114&amp;"_"&amp;TEXT(53,"00")</f>
        <v>DLV_06_53</v>
      </c>
      <c r="M114" s="54"/>
      <c r="N114" s="54"/>
      <c r="O114" s="54"/>
      <c r="P114" s="23" t="s">
        <v>75</v>
      </c>
      <c r="Q114" s="24"/>
      <c r="R114" s="24"/>
      <c r="S114" s="24"/>
      <c r="T114" s="25"/>
      <c r="U114" s="55" t="str">
        <f t="shared" si="137"/>
        <v>JB_D01_05_06_21_53</v>
      </c>
      <c r="V114" s="56"/>
      <c r="W114" s="56"/>
      <c r="X114" s="56"/>
      <c r="Y114" s="56"/>
      <c r="Z114" s="56"/>
      <c r="AA114" s="56"/>
      <c r="AB114" s="57"/>
      <c r="AC114" s="17" t="str">
        <f t="shared" si="136"/>
        <v>テキストデータ抽出（機械学習）_テスト（一文字）_肺癌ジョブ</v>
      </c>
      <c r="AD114" s="15"/>
      <c r="AE114" s="15"/>
      <c r="AF114" s="15"/>
      <c r="AG114" s="15"/>
      <c r="AH114" s="15"/>
      <c r="AI114" s="15"/>
      <c r="AJ114" s="16"/>
      <c r="AK114" s="58" t="str">
        <f>SUBSTITUTE(LEFT(P114,LEN(P114)-1),"テキストデータ抽出（機械学習）_テスト（","")&amp;"単位で区切られた文字列（肺癌用）から機械学習した結果の評価を行う機能"</f>
        <v>一文字単位で区切られた文字列（肺癌用）から機械学習した結果の評価を行う機能</v>
      </c>
      <c r="AL114" s="59"/>
      <c r="AM114" s="59"/>
      <c r="AN114" s="59"/>
      <c r="AO114" s="59"/>
      <c r="AP114" s="59"/>
      <c r="AQ114" s="59"/>
      <c r="AR114" s="59"/>
      <c r="AS114" s="59"/>
      <c r="AT114" s="59"/>
      <c r="AU114" s="59"/>
      <c r="AV114" s="59"/>
      <c r="AW114" s="59"/>
      <c r="AX114" s="59"/>
      <c r="AY114" s="59"/>
      <c r="AZ114" s="59"/>
      <c r="BA114" s="59"/>
      <c r="BB114" s="59"/>
      <c r="BC114" s="59"/>
      <c r="BD114" s="59"/>
      <c r="BE114" s="59"/>
      <c r="BF114" s="60"/>
      <c r="BG114" s="14"/>
      <c r="BH114" s="15"/>
      <c r="BI114" s="15"/>
      <c r="BJ114" s="16"/>
      <c r="BK114" s="27" t="s">
        <v>57</v>
      </c>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c r="CH114" s="28"/>
      <c r="CI114" s="29"/>
      <c r="CM114" s="3" t="str">
        <f t="shared" si="118"/>
        <v xml:space="preserve">[JB_D01_05_06_21_53]
jobName = テキストデータ抽出（機械学習）_テスト（一文字）_肺癌ジョブ
</v>
      </c>
    </row>
    <row r="115" spans="1:91" s="3" customFormat="1" ht="54" customHeight="1" x14ac:dyDescent="0.15">
      <c r="A115" s="18">
        <f t="shared" si="0"/>
        <v>111</v>
      </c>
      <c r="B115" s="19"/>
      <c r="C115" s="20" t="str">
        <f t="shared" si="128"/>
        <v>DLV_06</v>
      </c>
      <c r="D115" s="21"/>
      <c r="E115" s="21"/>
      <c r="F115" s="22"/>
      <c r="G115" s="20" t="str">
        <f>G114</f>
        <v>テキストデータ抽出</v>
      </c>
      <c r="H115" s="21"/>
      <c r="I115" s="21"/>
      <c r="J115" s="21"/>
      <c r="K115" s="22"/>
      <c r="L115" s="53" t="str">
        <f>C115&amp;"_"&amp;TEXT(11,"00")</f>
        <v>DLV_06_11</v>
      </c>
      <c r="M115" s="54"/>
      <c r="N115" s="54"/>
      <c r="O115" s="54"/>
      <c r="P115" s="75" t="s">
        <v>66</v>
      </c>
      <c r="Q115" s="76"/>
      <c r="R115" s="76"/>
      <c r="S115" s="76"/>
      <c r="T115" s="77"/>
      <c r="U115" s="55" t="str">
        <f>"JB_D01_05_"&amp;MID(L115,5,2)&amp;"_"&amp;TEXT(12,"00")&amp;"_"&amp;RIGHT(L115,2)</f>
        <v>JB_D01_05_06_12_11</v>
      </c>
      <c r="V115" s="56"/>
      <c r="W115" s="56"/>
      <c r="X115" s="56"/>
      <c r="Y115" s="56"/>
      <c r="Z115" s="56"/>
      <c r="AA115" s="56"/>
      <c r="AB115" s="57"/>
      <c r="AC115" s="17" t="str">
        <f t="shared" ref="AC115:AC125" si="138">P115 &amp; "_乳癌ジョブ"</f>
        <v>テキストデータ活用対象ファイル読込_乳癌ジョブ</v>
      </c>
      <c r="AD115" s="15"/>
      <c r="AE115" s="15"/>
      <c r="AF115" s="15"/>
      <c r="AG115" s="15"/>
      <c r="AH115" s="15"/>
      <c r="AI115" s="15"/>
      <c r="AJ115" s="16"/>
      <c r="AK115" s="58" t="str">
        <f>LEFT(P115,LEN(P115)-2)&amp;"の読み込み（乳癌用）を行う。"</f>
        <v>テキストデータ活用対象ファイルの読み込み（乳癌用）を行う。</v>
      </c>
      <c r="AL115" s="59"/>
      <c r="AM115" s="59"/>
      <c r="AN115" s="59"/>
      <c r="AO115" s="59"/>
      <c r="AP115" s="59"/>
      <c r="AQ115" s="59"/>
      <c r="AR115" s="59"/>
      <c r="AS115" s="59"/>
      <c r="AT115" s="59"/>
      <c r="AU115" s="59"/>
      <c r="AV115" s="59"/>
      <c r="AW115" s="59"/>
      <c r="AX115" s="59"/>
      <c r="AY115" s="59"/>
      <c r="AZ115" s="59"/>
      <c r="BA115" s="59"/>
      <c r="BB115" s="59"/>
      <c r="BC115" s="59"/>
      <c r="BD115" s="59"/>
      <c r="BE115" s="59"/>
      <c r="BF115" s="60"/>
      <c r="BG115" s="14"/>
      <c r="BH115" s="15"/>
      <c r="BI115" s="15"/>
      <c r="BJ115" s="16"/>
      <c r="BK115" s="69" t="s">
        <v>61</v>
      </c>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1"/>
      <c r="CM115" s="3" t="str">
        <f t="shared" si="118"/>
        <v xml:space="preserve">[JB_D01_05_06_12_11]
jobName = テキストデータ活用対象ファイル読込_乳癌ジョブ
</v>
      </c>
    </row>
    <row r="116" spans="1:91" s="3" customFormat="1" ht="36.75" customHeight="1" x14ac:dyDescent="0.15">
      <c r="A116" s="18">
        <f t="shared" si="0"/>
        <v>112</v>
      </c>
      <c r="B116" s="19"/>
      <c r="C116" s="20" t="str">
        <f t="shared" si="128"/>
        <v>DLV_06</v>
      </c>
      <c r="D116" s="21"/>
      <c r="E116" s="21"/>
      <c r="F116" s="22"/>
      <c r="G116" s="20" t="str">
        <f t="shared" si="129"/>
        <v>テキストデータ抽出</v>
      </c>
      <c r="H116" s="21"/>
      <c r="I116" s="21"/>
      <c r="J116" s="21"/>
      <c r="K116" s="22"/>
      <c r="L116" s="53" t="str">
        <f>C116&amp;"_"&amp;TEXT(21,"00")</f>
        <v>DLV_06_21</v>
      </c>
      <c r="M116" s="54"/>
      <c r="N116" s="54"/>
      <c r="O116" s="54"/>
      <c r="P116" s="23" t="s">
        <v>67</v>
      </c>
      <c r="Q116" s="24"/>
      <c r="R116" s="24"/>
      <c r="S116" s="24"/>
      <c r="T116" s="25"/>
      <c r="U116" s="55" t="str">
        <f>"JB_D01_05_"&amp;MID(L116,5,2)&amp;"_"&amp;TEXT(12,"00")&amp;"_"&amp;RIGHT(L116,2)</f>
        <v>JB_D01_05_06_12_21</v>
      </c>
      <c r="V116" s="56"/>
      <c r="W116" s="56"/>
      <c r="X116" s="56"/>
      <c r="Y116" s="56"/>
      <c r="Z116" s="56"/>
      <c r="AA116" s="56"/>
      <c r="AB116" s="57"/>
      <c r="AC116" s="17" t="str">
        <f t="shared" si="138"/>
        <v>テキストデータ抽出（ルールベース_正規表現）_乳癌ジョブ</v>
      </c>
      <c r="AD116" s="15"/>
      <c r="AE116" s="15"/>
      <c r="AF116" s="15"/>
      <c r="AG116" s="15"/>
      <c r="AH116" s="15"/>
      <c r="AI116" s="15"/>
      <c r="AJ116" s="16"/>
      <c r="AK116" s="58" t="str">
        <f>"テキストデータ活用対象ファイル読込結果（乳癌用）から"&amp;SUBSTITUTE(SUBSTITUTE(P116,"テキストデータ抽出（",""),"_","（")&amp;"によりデータ抽出を行う。"</f>
        <v>テキストデータ活用対象ファイル読込結果（乳癌用）からルールベース（正規表現）によりデータ抽出を行う。</v>
      </c>
      <c r="AL116" s="59"/>
      <c r="AM116" s="59"/>
      <c r="AN116" s="59"/>
      <c r="AO116" s="59"/>
      <c r="AP116" s="59"/>
      <c r="AQ116" s="59"/>
      <c r="AR116" s="59"/>
      <c r="AS116" s="59"/>
      <c r="AT116" s="59"/>
      <c r="AU116" s="59"/>
      <c r="AV116" s="59"/>
      <c r="AW116" s="59"/>
      <c r="AX116" s="59"/>
      <c r="AY116" s="59"/>
      <c r="AZ116" s="59"/>
      <c r="BA116" s="59"/>
      <c r="BB116" s="59"/>
      <c r="BC116" s="59"/>
      <c r="BD116" s="59"/>
      <c r="BE116" s="59"/>
      <c r="BF116" s="60"/>
      <c r="BG116" s="14"/>
      <c r="BH116" s="15"/>
      <c r="BI116" s="15"/>
      <c r="BJ116" s="16"/>
      <c r="BK116" s="27" t="s">
        <v>57</v>
      </c>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9"/>
      <c r="CM116" s="3" t="str">
        <f t="shared" si="118"/>
        <v xml:space="preserve">[JB_D01_05_06_12_21]
jobName = テキストデータ抽出（ルールベース_正規表現）_乳癌ジョブ
</v>
      </c>
    </row>
    <row r="117" spans="1:91" s="3" customFormat="1" ht="48.75" customHeight="1" x14ac:dyDescent="0.15">
      <c r="A117" s="18">
        <f t="shared" si="0"/>
        <v>113</v>
      </c>
      <c r="B117" s="19"/>
      <c r="C117" s="20" t="str">
        <f t="shared" si="128"/>
        <v>DLV_06</v>
      </c>
      <c r="D117" s="21"/>
      <c r="E117" s="21"/>
      <c r="F117" s="22"/>
      <c r="G117" s="20" t="str">
        <f t="shared" si="129"/>
        <v>テキストデータ抽出</v>
      </c>
      <c r="H117" s="21"/>
      <c r="I117" s="21"/>
      <c r="J117" s="21"/>
      <c r="K117" s="22"/>
      <c r="L117" s="53" t="str">
        <f>C117&amp;"_"&amp;TEXT(31,"00")</f>
        <v>DLV_06_31</v>
      </c>
      <c r="M117" s="54"/>
      <c r="N117" s="54"/>
      <c r="O117" s="54"/>
      <c r="P117" s="23" t="s">
        <v>68</v>
      </c>
      <c r="Q117" s="24"/>
      <c r="R117" s="24"/>
      <c r="S117" s="24"/>
      <c r="T117" s="25"/>
      <c r="U117" s="55" t="str">
        <f t="shared" ref="U117:U125" si="139">"JB_D01_05_"&amp;MID(L117,5,2)&amp;"_"&amp;TEXT(22,"00")&amp;"_"&amp;RIGHT(L117,2)</f>
        <v>JB_D01_05_06_22_31</v>
      </c>
      <c r="V117" s="56"/>
      <c r="W117" s="56"/>
      <c r="X117" s="56"/>
      <c r="Y117" s="56"/>
      <c r="Z117" s="56"/>
      <c r="AA117" s="56"/>
      <c r="AB117" s="57"/>
      <c r="AC117" s="17" t="str">
        <f t="shared" si="138"/>
        <v>テキストデータ抽出（機械学習）_特徴量抽出（トークン）_乳癌ジョブ</v>
      </c>
      <c r="AD117" s="15"/>
      <c r="AE117" s="15"/>
      <c r="AF117" s="15"/>
      <c r="AG117" s="15"/>
      <c r="AH117" s="15"/>
      <c r="AI117" s="15"/>
      <c r="AJ117" s="16"/>
      <c r="AK117" s="58" t="str">
        <f>SUBSTITUTE(LEFT(P117,LEN(P117)-1),"テキストデータ抽出（機械学習）_特徴量抽出（","")&amp;"単位で区切られた文字列（乳癌用）から機械学習のため特徴量抽出を行う"</f>
        <v>トークン単位で区切られた文字列（乳癌用）から機械学習のため特徴量抽出を行う</v>
      </c>
      <c r="AL117" s="59"/>
      <c r="AM117" s="59"/>
      <c r="AN117" s="59"/>
      <c r="AO117" s="59"/>
      <c r="AP117" s="59"/>
      <c r="AQ117" s="59"/>
      <c r="AR117" s="59"/>
      <c r="AS117" s="59"/>
      <c r="AT117" s="59"/>
      <c r="AU117" s="59"/>
      <c r="AV117" s="59"/>
      <c r="AW117" s="59"/>
      <c r="AX117" s="59"/>
      <c r="AY117" s="59"/>
      <c r="AZ117" s="59"/>
      <c r="BA117" s="59"/>
      <c r="BB117" s="59"/>
      <c r="BC117" s="59"/>
      <c r="BD117" s="59"/>
      <c r="BE117" s="59"/>
      <c r="BF117" s="60"/>
      <c r="BG117" s="14"/>
      <c r="BH117" s="15"/>
      <c r="BI117" s="15"/>
      <c r="BJ117" s="16"/>
      <c r="BK117" s="27" t="s">
        <v>59</v>
      </c>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9"/>
      <c r="CM117" s="3" t="str">
        <f t="shared" si="118"/>
        <v xml:space="preserve">[JB_D01_05_06_22_31]
jobName = テキストデータ抽出（機械学習）_特徴量抽出（トークン）_乳癌ジョブ
</v>
      </c>
    </row>
    <row r="118" spans="1:91" s="3" customFormat="1" ht="48.75" customHeight="1" x14ac:dyDescent="0.15">
      <c r="A118" s="18">
        <f t="shared" si="0"/>
        <v>114</v>
      </c>
      <c r="B118" s="19"/>
      <c r="C118" s="20" t="str">
        <f t="shared" si="128"/>
        <v>DLV_06</v>
      </c>
      <c r="D118" s="21"/>
      <c r="E118" s="21"/>
      <c r="F118" s="22"/>
      <c r="G118" s="20" t="str">
        <f t="shared" si="129"/>
        <v>テキストデータ抽出</v>
      </c>
      <c r="H118" s="21"/>
      <c r="I118" s="21"/>
      <c r="J118" s="21"/>
      <c r="K118" s="22"/>
      <c r="L118" s="53" t="str">
        <f>C118&amp;"_"&amp;TEXT(32,"00")</f>
        <v>DLV_06_32</v>
      </c>
      <c r="M118" s="54"/>
      <c r="N118" s="54"/>
      <c r="O118" s="54"/>
      <c r="P118" s="23" t="s">
        <v>69</v>
      </c>
      <c r="Q118" s="24"/>
      <c r="R118" s="24"/>
      <c r="S118" s="24"/>
      <c r="T118" s="25"/>
      <c r="U118" s="55" t="str">
        <f t="shared" si="139"/>
        <v>JB_D01_05_06_22_32</v>
      </c>
      <c r="V118" s="56"/>
      <c r="W118" s="56"/>
      <c r="X118" s="56"/>
      <c r="Y118" s="56"/>
      <c r="Z118" s="56"/>
      <c r="AA118" s="56"/>
      <c r="AB118" s="57"/>
      <c r="AC118" s="17" t="str">
        <f t="shared" si="138"/>
        <v>テキストデータ抽出（機械学習）_モデル作成（トークン）_乳癌ジョブ</v>
      </c>
      <c r="AD118" s="15"/>
      <c r="AE118" s="15"/>
      <c r="AF118" s="15"/>
      <c r="AG118" s="15"/>
      <c r="AH118" s="15"/>
      <c r="AI118" s="15"/>
      <c r="AJ118" s="16"/>
      <c r="AK118" s="58" t="str">
        <f>SUBSTITUTE(LEFT(P118,LEN(P118)-1),"テキストデータ抽出（機械学習）_モデル作成（","")&amp;"単位で区切られた文字列（乳癌用）から取得した特徴量を基に機械学習を行う"</f>
        <v>トークン単位で区切られた文字列（乳癌用）から取得した特徴量を基に機械学習を行う</v>
      </c>
      <c r="AL118" s="59"/>
      <c r="AM118" s="59"/>
      <c r="AN118" s="59"/>
      <c r="AO118" s="59"/>
      <c r="AP118" s="59"/>
      <c r="AQ118" s="59"/>
      <c r="AR118" s="59"/>
      <c r="AS118" s="59"/>
      <c r="AT118" s="59"/>
      <c r="AU118" s="59"/>
      <c r="AV118" s="59"/>
      <c r="AW118" s="59"/>
      <c r="AX118" s="59"/>
      <c r="AY118" s="59"/>
      <c r="AZ118" s="59"/>
      <c r="BA118" s="59"/>
      <c r="BB118" s="59"/>
      <c r="BC118" s="59"/>
      <c r="BD118" s="59"/>
      <c r="BE118" s="59"/>
      <c r="BF118" s="60"/>
      <c r="BG118" s="14"/>
      <c r="BH118" s="15"/>
      <c r="BI118" s="15"/>
      <c r="BJ118" s="16"/>
      <c r="BK118" s="27" t="s">
        <v>88</v>
      </c>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c r="CH118" s="28"/>
      <c r="CI118" s="29"/>
      <c r="CM118" s="3" t="str">
        <f t="shared" si="118"/>
        <v xml:space="preserve">[JB_D01_05_06_22_32]
jobName = テキストデータ抽出（機械学習）_モデル作成（トークン）_乳癌ジョブ
</v>
      </c>
    </row>
    <row r="119" spans="1:91" s="3" customFormat="1" ht="48.75" customHeight="1" x14ac:dyDescent="0.15">
      <c r="A119" s="18">
        <f t="shared" si="0"/>
        <v>115</v>
      </c>
      <c r="B119" s="19"/>
      <c r="C119" s="20" t="str">
        <f t="shared" si="128"/>
        <v>DLV_06</v>
      </c>
      <c r="D119" s="21"/>
      <c r="E119" s="21"/>
      <c r="F119" s="22"/>
      <c r="G119" s="20" t="str">
        <f t="shared" si="129"/>
        <v>テキストデータ抽出</v>
      </c>
      <c r="H119" s="21"/>
      <c r="I119" s="21"/>
      <c r="J119" s="21"/>
      <c r="K119" s="22"/>
      <c r="L119" s="53" t="str">
        <f>C119&amp;"_"&amp;TEXT(33,"00")</f>
        <v>DLV_06_33</v>
      </c>
      <c r="M119" s="54"/>
      <c r="N119" s="54"/>
      <c r="O119" s="54"/>
      <c r="P119" s="23" t="s">
        <v>76</v>
      </c>
      <c r="Q119" s="24"/>
      <c r="R119" s="24"/>
      <c r="S119" s="24"/>
      <c r="T119" s="25"/>
      <c r="U119" s="55" t="str">
        <f t="shared" si="139"/>
        <v>JB_D01_05_06_22_33</v>
      </c>
      <c r="V119" s="56"/>
      <c r="W119" s="56"/>
      <c r="X119" s="56"/>
      <c r="Y119" s="56"/>
      <c r="Z119" s="56"/>
      <c r="AA119" s="56"/>
      <c r="AB119" s="57"/>
      <c r="AC119" s="17" t="str">
        <f t="shared" si="138"/>
        <v>テキストデータ抽出（機械学習）_テスト（トークン）_乳癌ジョブ</v>
      </c>
      <c r="AD119" s="15"/>
      <c r="AE119" s="15"/>
      <c r="AF119" s="15"/>
      <c r="AG119" s="15"/>
      <c r="AH119" s="15"/>
      <c r="AI119" s="15"/>
      <c r="AJ119" s="16"/>
      <c r="AK119" s="58" t="str">
        <f>SUBSTITUTE(LEFT(P119,LEN(P119)-1),"テキストデータ抽出（機械学習）_テスト（","")&amp;"単位で区切られた文字列（乳癌用）から機械学習した結果の評価を行う機能"</f>
        <v>トークン単位で区切られた文字列（乳癌用）から機械学習した結果の評価を行う機能</v>
      </c>
      <c r="AL119" s="59"/>
      <c r="AM119" s="59"/>
      <c r="AN119" s="59"/>
      <c r="AO119" s="59"/>
      <c r="AP119" s="59"/>
      <c r="AQ119" s="59"/>
      <c r="AR119" s="59"/>
      <c r="AS119" s="59"/>
      <c r="AT119" s="59"/>
      <c r="AU119" s="59"/>
      <c r="AV119" s="59"/>
      <c r="AW119" s="59"/>
      <c r="AX119" s="59"/>
      <c r="AY119" s="59"/>
      <c r="AZ119" s="59"/>
      <c r="BA119" s="59"/>
      <c r="BB119" s="59"/>
      <c r="BC119" s="59"/>
      <c r="BD119" s="59"/>
      <c r="BE119" s="59"/>
      <c r="BF119" s="60"/>
      <c r="BG119" s="14"/>
      <c r="BH119" s="15"/>
      <c r="BI119" s="15"/>
      <c r="BJ119" s="16"/>
      <c r="BK119" s="27" t="s">
        <v>57</v>
      </c>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c r="CH119" s="28"/>
      <c r="CI119" s="29"/>
      <c r="CM119" s="3" t="str">
        <f t="shared" si="118"/>
        <v xml:space="preserve">[JB_D01_05_06_22_33]
jobName = テキストデータ抽出（機械学習）_テスト（トークン）_乳癌ジョブ
</v>
      </c>
    </row>
    <row r="120" spans="1:91" s="3" customFormat="1" ht="48.75" customHeight="1" x14ac:dyDescent="0.15">
      <c r="A120" s="18">
        <f t="shared" si="0"/>
        <v>116</v>
      </c>
      <c r="B120" s="19"/>
      <c r="C120" s="20" t="str">
        <f t="shared" si="128"/>
        <v>DLV_06</v>
      </c>
      <c r="D120" s="21"/>
      <c r="E120" s="21"/>
      <c r="F120" s="22"/>
      <c r="G120" s="20" t="str">
        <f t="shared" si="129"/>
        <v>テキストデータ抽出</v>
      </c>
      <c r="H120" s="21"/>
      <c r="I120" s="21"/>
      <c r="J120" s="21"/>
      <c r="K120" s="22"/>
      <c r="L120" s="53" t="str">
        <f>C120&amp;"_"&amp;TEXT(41,"00")</f>
        <v>DLV_06_41</v>
      </c>
      <c r="M120" s="54"/>
      <c r="N120" s="54"/>
      <c r="O120" s="54"/>
      <c r="P120" s="23" t="s">
        <v>70</v>
      </c>
      <c r="Q120" s="24"/>
      <c r="R120" s="24"/>
      <c r="S120" s="24"/>
      <c r="T120" s="25"/>
      <c r="U120" s="55" t="str">
        <f t="shared" si="139"/>
        <v>JB_D01_05_06_22_41</v>
      </c>
      <c r="V120" s="56"/>
      <c r="W120" s="56"/>
      <c r="X120" s="56"/>
      <c r="Y120" s="56"/>
      <c r="Z120" s="56"/>
      <c r="AA120" s="56"/>
      <c r="AB120" s="57"/>
      <c r="AC120" s="17" t="str">
        <f t="shared" si="138"/>
        <v>テキストデータ抽出（機械学習）_特徴量抽出（トークン（病名ラベル付き））_乳癌ジョブ</v>
      </c>
      <c r="AD120" s="15"/>
      <c r="AE120" s="15"/>
      <c r="AF120" s="15"/>
      <c r="AG120" s="15"/>
      <c r="AH120" s="15"/>
      <c r="AI120" s="15"/>
      <c r="AJ120" s="16"/>
      <c r="AK120" s="58" t="str">
        <f>SUBSTITUTE(SUBSTITUTE(LEFT(P120,LEN(P120)-1),"テキストデータ抽出（機械学習）_特徴量抽出（",""),"（病名ラベル付き）","")&amp;"単位で区切られた文字列（乳癌用）から機械学習のため（病名ラベル付き）特徴量抽出を行う"</f>
        <v>トークン単位で区切られた文字列（乳癌用）から機械学習のため（病名ラベル付き）特徴量抽出を行う</v>
      </c>
      <c r="AL120" s="59"/>
      <c r="AM120" s="59"/>
      <c r="AN120" s="59"/>
      <c r="AO120" s="59"/>
      <c r="AP120" s="59"/>
      <c r="AQ120" s="59"/>
      <c r="AR120" s="59"/>
      <c r="AS120" s="59"/>
      <c r="AT120" s="59"/>
      <c r="AU120" s="59"/>
      <c r="AV120" s="59"/>
      <c r="AW120" s="59"/>
      <c r="AX120" s="59"/>
      <c r="AY120" s="59"/>
      <c r="AZ120" s="59"/>
      <c r="BA120" s="59"/>
      <c r="BB120" s="59"/>
      <c r="BC120" s="59"/>
      <c r="BD120" s="59"/>
      <c r="BE120" s="59"/>
      <c r="BF120" s="60"/>
      <c r="BG120" s="14"/>
      <c r="BH120" s="15"/>
      <c r="BI120" s="15"/>
      <c r="BJ120" s="16"/>
      <c r="BK120" s="27" t="s">
        <v>57</v>
      </c>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9"/>
      <c r="CM120" s="3" t="str">
        <f t="shared" si="118"/>
        <v xml:space="preserve">[JB_D01_05_06_22_41]
jobName = テキストデータ抽出（機械学習）_特徴量抽出（トークン（病名ラベル付き））_乳癌ジョブ
</v>
      </c>
    </row>
    <row r="121" spans="1:91" s="3" customFormat="1" ht="48.75" customHeight="1" x14ac:dyDescent="0.15">
      <c r="A121" s="18">
        <f t="shared" si="0"/>
        <v>117</v>
      </c>
      <c r="B121" s="19"/>
      <c r="C121" s="20" t="str">
        <f t="shared" si="128"/>
        <v>DLV_06</v>
      </c>
      <c r="D121" s="21"/>
      <c r="E121" s="21"/>
      <c r="F121" s="22"/>
      <c r="G121" s="20" t="str">
        <f t="shared" si="129"/>
        <v>テキストデータ抽出</v>
      </c>
      <c r="H121" s="21"/>
      <c r="I121" s="21"/>
      <c r="J121" s="21"/>
      <c r="K121" s="22"/>
      <c r="L121" s="53" t="str">
        <f>C121&amp;"_"&amp;TEXT(42,"00")</f>
        <v>DLV_06_42</v>
      </c>
      <c r="M121" s="54"/>
      <c r="N121" s="54"/>
      <c r="O121" s="54"/>
      <c r="P121" s="23" t="s">
        <v>71</v>
      </c>
      <c r="Q121" s="24"/>
      <c r="R121" s="24"/>
      <c r="S121" s="24"/>
      <c r="T121" s="25"/>
      <c r="U121" s="55" t="str">
        <f t="shared" si="139"/>
        <v>JB_D01_05_06_22_42</v>
      </c>
      <c r="V121" s="56"/>
      <c r="W121" s="56"/>
      <c r="X121" s="56"/>
      <c r="Y121" s="56"/>
      <c r="Z121" s="56"/>
      <c r="AA121" s="56"/>
      <c r="AB121" s="57"/>
      <c r="AC121" s="17" t="str">
        <f t="shared" si="138"/>
        <v>テキストデータ抽出（機械学習）_モデル作成（トークン（病名ラベル付き））_乳癌ジョブ</v>
      </c>
      <c r="AD121" s="15"/>
      <c r="AE121" s="15"/>
      <c r="AF121" s="15"/>
      <c r="AG121" s="15"/>
      <c r="AH121" s="15"/>
      <c r="AI121" s="15"/>
      <c r="AJ121" s="16"/>
      <c r="AK121" s="58" t="str">
        <f>SUBSTITUTE(SUBSTITUTE(LEFT(P121,LEN(P121)-1),"テキストデータ抽出（機械学習）_モデル作成（",""),"（病名ラベル付き）","")&amp;"単位で区切られた文字列（乳癌用）から取得した（病名ラベル付き）特徴量を基に機械学習を行う"</f>
        <v>トークン単位で区切られた文字列（乳癌用）から取得した（病名ラベル付き）特徴量を基に機械学習を行う</v>
      </c>
      <c r="AL121" s="59"/>
      <c r="AM121" s="59"/>
      <c r="AN121" s="59"/>
      <c r="AO121" s="59"/>
      <c r="AP121" s="59"/>
      <c r="AQ121" s="59"/>
      <c r="AR121" s="59"/>
      <c r="AS121" s="59"/>
      <c r="AT121" s="59"/>
      <c r="AU121" s="59"/>
      <c r="AV121" s="59"/>
      <c r="AW121" s="59"/>
      <c r="AX121" s="59"/>
      <c r="AY121" s="59"/>
      <c r="AZ121" s="59"/>
      <c r="BA121" s="59"/>
      <c r="BB121" s="59"/>
      <c r="BC121" s="59"/>
      <c r="BD121" s="59"/>
      <c r="BE121" s="59"/>
      <c r="BF121" s="60"/>
      <c r="BG121" s="14"/>
      <c r="BH121" s="15"/>
      <c r="BI121" s="15"/>
      <c r="BJ121" s="16"/>
      <c r="BK121" s="27" t="s">
        <v>57</v>
      </c>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c r="CH121" s="28"/>
      <c r="CI121" s="29"/>
      <c r="CM121" s="3" t="str">
        <f t="shared" si="118"/>
        <v xml:space="preserve">[JB_D01_05_06_22_42]
jobName = テキストデータ抽出（機械学習）_モデル作成（トークン（病名ラベル付き））_乳癌ジョブ
</v>
      </c>
    </row>
    <row r="122" spans="1:91" s="3" customFormat="1" ht="48.75" customHeight="1" x14ac:dyDescent="0.15">
      <c r="A122" s="18">
        <f t="shared" si="0"/>
        <v>118</v>
      </c>
      <c r="B122" s="19"/>
      <c r="C122" s="20" t="str">
        <f t="shared" si="128"/>
        <v>DLV_06</v>
      </c>
      <c r="D122" s="21"/>
      <c r="E122" s="21"/>
      <c r="F122" s="22"/>
      <c r="G122" s="20" t="str">
        <f t="shared" si="129"/>
        <v>テキストデータ抽出</v>
      </c>
      <c r="H122" s="21"/>
      <c r="I122" s="21"/>
      <c r="J122" s="21"/>
      <c r="K122" s="22"/>
      <c r="L122" s="53" t="str">
        <f>C122&amp;"_"&amp;TEXT(43,"00")</f>
        <v>DLV_06_43</v>
      </c>
      <c r="M122" s="54"/>
      <c r="N122" s="54"/>
      <c r="O122" s="54"/>
      <c r="P122" s="23" t="s">
        <v>72</v>
      </c>
      <c r="Q122" s="24"/>
      <c r="R122" s="24"/>
      <c r="S122" s="24"/>
      <c r="T122" s="25"/>
      <c r="U122" s="55" t="str">
        <f t="shared" si="139"/>
        <v>JB_D01_05_06_22_43</v>
      </c>
      <c r="V122" s="56"/>
      <c r="W122" s="56"/>
      <c r="X122" s="56"/>
      <c r="Y122" s="56"/>
      <c r="Z122" s="56"/>
      <c r="AA122" s="56"/>
      <c r="AB122" s="57"/>
      <c r="AC122" s="17" t="str">
        <f t="shared" si="138"/>
        <v>テキストデータ抽出（機械学習）_テスト（トークン（病名ラベル付き））_乳癌ジョブ</v>
      </c>
      <c r="AD122" s="15"/>
      <c r="AE122" s="15"/>
      <c r="AF122" s="15"/>
      <c r="AG122" s="15"/>
      <c r="AH122" s="15"/>
      <c r="AI122" s="15"/>
      <c r="AJ122" s="16"/>
      <c r="AK122" s="58" t="str">
        <f>SUBSTITUTE(SUBSTITUTE(LEFT(P122,LEN(P122)-1),"テキストデータ抽出（機械学習）_テスト（",""),"（病名ラベル付き）","")&amp;"単位で区切られた文字列（乳癌用）から（病名ラベル付き）機械学習した結果の評価を行う機能"</f>
        <v>トークン単位で区切られた文字列（乳癌用）から（病名ラベル付き）機械学習した結果の評価を行う機能</v>
      </c>
      <c r="AL122" s="59"/>
      <c r="AM122" s="59"/>
      <c r="AN122" s="59"/>
      <c r="AO122" s="59"/>
      <c r="AP122" s="59"/>
      <c r="AQ122" s="59"/>
      <c r="AR122" s="59"/>
      <c r="AS122" s="59"/>
      <c r="AT122" s="59"/>
      <c r="AU122" s="59"/>
      <c r="AV122" s="59"/>
      <c r="AW122" s="59"/>
      <c r="AX122" s="59"/>
      <c r="AY122" s="59"/>
      <c r="AZ122" s="59"/>
      <c r="BA122" s="59"/>
      <c r="BB122" s="59"/>
      <c r="BC122" s="59"/>
      <c r="BD122" s="59"/>
      <c r="BE122" s="59"/>
      <c r="BF122" s="60"/>
      <c r="BG122" s="14"/>
      <c r="BH122" s="15"/>
      <c r="BI122" s="15"/>
      <c r="BJ122" s="16"/>
      <c r="BK122" s="27" t="s">
        <v>59</v>
      </c>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c r="CH122" s="28"/>
      <c r="CI122" s="29"/>
      <c r="CM122" s="3" t="str">
        <f t="shared" si="118"/>
        <v xml:space="preserve">[JB_D01_05_06_22_43]
jobName = テキストデータ抽出（機械学習）_テスト（トークン（病名ラベル付き））_乳癌ジョブ
</v>
      </c>
    </row>
    <row r="123" spans="1:91" s="3" customFormat="1" ht="48.75" customHeight="1" x14ac:dyDescent="0.15">
      <c r="A123" s="18">
        <f t="shared" si="0"/>
        <v>119</v>
      </c>
      <c r="B123" s="19"/>
      <c r="C123" s="20" t="str">
        <f t="shared" si="128"/>
        <v>DLV_06</v>
      </c>
      <c r="D123" s="21"/>
      <c r="E123" s="21"/>
      <c r="F123" s="22"/>
      <c r="G123" s="20" t="str">
        <f t="shared" si="129"/>
        <v>テキストデータ抽出</v>
      </c>
      <c r="H123" s="21"/>
      <c r="I123" s="21"/>
      <c r="J123" s="21"/>
      <c r="K123" s="22"/>
      <c r="L123" s="53" t="str">
        <f>C123&amp;"_"&amp;TEXT(51,"00")</f>
        <v>DLV_06_51</v>
      </c>
      <c r="M123" s="54"/>
      <c r="N123" s="54"/>
      <c r="O123" s="54"/>
      <c r="P123" s="23" t="s">
        <v>73</v>
      </c>
      <c r="Q123" s="24"/>
      <c r="R123" s="24"/>
      <c r="S123" s="24"/>
      <c r="T123" s="25"/>
      <c r="U123" s="55" t="str">
        <f t="shared" si="139"/>
        <v>JB_D01_05_06_22_51</v>
      </c>
      <c r="V123" s="56"/>
      <c r="W123" s="56"/>
      <c r="X123" s="56"/>
      <c r="Y123" s="56"/>
      <c r="Z123" s="56"/>
      <c r="AA123" s="56"/>
      <c r="AB123" s="57"/>
      <c r="AC123" s="17" t="str">
        <f t="shared" si="138"/>
        <v>テキストデータ抽出（機械学習）_特徴量抽出（一文字）_乳癌ジョブ</v>
      </c>
      <c r="AD123" s="15"/>
      <c r="AE123" s="15"/>
      <c r="AF123" s="15"/>
      <c r="AG123" s="15"/>
      <c r="AH123" s="15"/>
      <c r="AI123" s="15"/>
      <c r="AJ123" s="16"/>
      <c r="AK123" s="58" t="str">
        <f>SUBSTITUTE(LEFT(P123,LEN(P123)-1),"テキストデータ抽出（機械学習）_特徴量抽出（","")&amp;"単位で区切られた文字列（乳癌用）から機械学習のため特徴量抽出を行う"</f>
        <v>一文字単位で区切られた文字列（乳癌用）から機械学習のため特徴量抽出を行う</v>
      </c>
      <c r="AL123" s="59"/>
      <c r="AM123" s="59"/>
      <c r="AN123" s="59"/>
      <c r="AO123" s="59"/>
      <c r="AP123" s="59"/>
      <c r="AQ123" s="59"/>
      <c r="AR123" s="59"/>
      <c r="AS123" s="59"/>
      <c r="AT123" s="59"/>
      <c r="AU123" s="59"/>
      <c r="AV123" s="59"/>
      <c r="AW123" s="59"/>
      <c r="AX123" s="59"/>
      <c r="AY123" s="59"/>
      <c r="AZ123" s="59"/>
      <c r="BA123" s="59"/>
      <c r="BB123" s="59"/>
      <c r="BC123" s="59"/>
      <c r="BD123" s="59"/>
      <c r="BE123" s="59"/>
      <c r="BF123" s="60"/>
      <c r="BG123" s="14"/>
      <c r="BH123" s="15"/>
      <c r="BI123" s="15"/>
      <c r="BJ123" s="16"/>
      <c r="BK123" s="27" t="s">
        <v>57</v>
      </c>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c r="CH123" s="28"/>
      <c r="CI123" s="29"/>
      <c r="CM123" s="3" t="str">
        <f t="shared" si="118"/>
        <v xml:space="preserve">[JB_D01_05_06_22_51]
jobName = テキストデータ抽出（機械学習）_特徴量抽出（一文字）_乳癌ジョブ
</v>
      </c>
    </row>
    <row r="124" spans="1:91" s="3" customFormat="1" ht="48.75" customHeight="1" x14ac:dyDescent="0.15">
      <c r="A124" s="18">
        <f t="shared" si="0"/>
        <v>120</v>
      </c>
      <c r="B124" s="19"/>
      <c r="C124" s="20" t="str">
        <f t="shared" si="128"/>
        <v>DLV_06</v>
      </c>
      <c r="D124" s="21"/>
      <c r="E124" s="21"/>
      <c r="F124" s="22"/>
      <c r="G124" s="20" t="str">
        <f t="shared" si="129"/>
        <v>テキストデータ抽出</v>
      </c>
      <c r="H124" s="21"/>
      <c r="I124" s="21"/>
      <c r="J124" s="21"/>
      <c r="K124" s="22"/>
      <c r="L124" s="53" t="str">
        <f>C124&amp;"_"&amp;TEXT(52,"00")</f>
        <v>DLV_06_52</v>
      </c>
      <c r="M124" s="54"/>
      <c r="N124" s="54"/>
      <c r="O124" s="54"/>
      <c r="P124" s="23" t="s">
        <v>74</v>
      </c>
      <c r="Q124" s="24"/>
      <c r="R124" s="24"/>
      <c r="S124" s="24"/>
      <c r="T124" s="25"/>
      <c r="U124" s="55" t="str">
        <f t="shared" si="139"/>
        <v>JB_D01_05_06_22_52</v>
      </c>
      <c r="V124" s="56"/>
      <c r="W124" s="56"/>
      <c r="X124" s="56"/>
      <c r="Y124" s="56"/>
      <c r="Z124" s="56"/>
      <c r="AA124" s="56"/>
      <c r="AB124" s="57"/>
      <c r="AC124" s="17" t="str">
        <f t="shared" si="138"/>
        <v>テキストデータ抽出（機械学習）_モデル作成（一文字）_乳癌ジョブ</v>
      </c>
      <c r="AD124" s="15"/>
      <c r="AE124" s="15"/>
      <c r="AF124" s="15"/>
      <c r="AG124" s="15"/>
      <c r="AH124" s="15"/>
      <c r="AI124" s="15"/>
      <c r="AJ124" s="16"/>
      <c r="AK124" s="58" t="str">
        <f>SUBSTITUTE(LEFT(P124,LEN(P124)-1),"テキストデータ抽出（機械学習）_モデル作成（","")&amp;"単位で区切られた文字列（乳癌用）から取得した特徴量を基に機械学習を行う"</f>
        <v>一文字単位で区切られた文字列（乳癌用）から取得した特徴量を基に機械学習を行う</v>
      </c>
      <c r="AL124" s="59"/>
      <c r="AM124" s="59"/>
      <c r="AN124" s="59"/>
      <c r="AO124" s="59"/>
      <c r="AP124" s="59"/>
      <c r="AQ124" s="59"/>
      <c r="AR124" s="59"/>
      <c r="AS124" s="59"/>
      <c r="AT124" s="59"/>
      <c r="AU124" s="59"/>
      <c r="AV124" s="59"/>
      <c r="AW124" s="59"/>
      <c r="AX124" s="59"/>
      <c r="AY124" s="59"/>
      <c r="AZ124" s="59"/>
      <c r="BA124" s="59"/>
      <c r="BB124" s="59"/>
      <c r="BC124" s="59"/>
      <c r="BD124" s="59"/>
      <c r="BE124" s="59"/>
      <c r="BF124" s="60"/>
      <c r="BG124" s="14"/>
      <c r="BH124" s="15"/>
      <c r="BI124" s="15"/>
      <c r="BJ124" s="16"/>
      <c r="BK124" s="27" t="s">
        <v>57</v>
      </c>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c r="CH124" s="28"/>
      <c r="CI124" s="29"/>
      <c r="CM124" s="3" t="str">
        <f t="shared" si="118"/>
        <v xml:space="preserve">[JB_D01_05_06_22_52]
jobName = テキストデータ抽出（機械学習）_モデル作成（一文字）_乳癌ジョブ
</v>
      </c>
    </row>
    <row r="125" spans="1:91" s="3" customFormat="1" ht="36.75" customHeight="1" x14ac:dyDescent="0.15">
      <c r="A125" s="18">
        <f t="shared" si="0"/>
        <v>121</v>
      </c>
      <c r="B125" s="49"/>
      <c r="C125" s="50" t="str">
        <f t="shared" si="128"/>
        <v>DLV_06</v>
      </c>
      <c r="D125" s="51"/>
      <c r="E125" s="51"/>
      <c r="F125" s="52"/>
      <c r="G125" s="50" t="str">
        <f t="shared" si="129"/>
        <v>テキストデータ抽出</v>
      </c>
      <c r="H125" s="51"/>
      <c r="I125" s="51"/>
      <c r="J125" s="51"/>
      <c r="K125" s="52"/>
      <c r="L125" s="72" t="str">
        <f>C125&amp;"_"&amp;TEXT(53,"00")</f>
        <v>DLV_06_53</v>
      </c>
      <c r="M125" s="73"/>
      <c r="N125" s="73"/>
      <c r="O125" s="74"/>
      <c r="P125" s="72" t="s">
        <v>75</v>
      </c>
      <c r="Q125" s="73"/>
      <c r="R125" s="73"/>
      <c r="S125" s="73"/>
      <c r="T125" s="74"/>
      <c r="U125" s="14" t="str">
        <f t="shared" si="139"/>
        <v>JB_D01_05_06_22_53</v>
      </c>
      <c r="V125" s="47"/>
      <c r="W125" s="47"/>
      <c r="X125" s="47"/>
      <c r="Y125" s="47"/>
      <c r="Z125" s="47"/>
      <c r="AA125" s="47"/>
      <c r="AB125" s="48"/>
      <c r="AC125" s="17" t="str">
        <f t="shared" si="138"/>
        <v>テキストデータ抽出（機械学習）_テスト（一文字）_乳癌ジョブ</v>
      </c>
      <c r="AD125" s="15"/>
      <c r="AE125" s="15"/>
      <c r="AF125" s="15"/>
      <c r="AG125" s="15"/>
      <c r="AH125" s="15"/>
      <c r="AI125" s="15"/>
      <c r="AJ125" s="16"/>
      <c r="AK125" s="40" t="str">
        <f>SUBSTITUTE(LEFT(P125,LEN(P125)-1),"テキストデータ抽出（機械学習）_テスト（","")&amp;"単位で区切られた文字列（乳癌用）から機械学習した結果の評価を行う機能"</f>
        <v>一文字単位で区切られた文字列（乳癌用）から機械学習した結果の評価を行う機能</v>
      </c>
      <c r="AL125" s="45"/>
      <c r="AM125" s="45"/>
      <c r="AN125" s="45"/>
      <c r="AO125" s="45"/>
      <c r="AP125" s="45"/>
      <c r="AQ125" s="45"/>
      <c r="AR125" s="45"/>
      <c r="AS125" s="45"/>
      <c r="AT125" s="45"/>
      <c r="AU125" s="45"/>
      <c r="AV125" s="45"/>
      <c r="AW125" s="45"/>
      <c r="AX125" s="45"/>
      <c r="AY125" s="45"/>
      <c r="AZ125" s="45"/>
      <c r="BA125" s="45"/>
      <c r="BB125" s="45"/>
      <c r="BC125" s="45"/>
      <c r="BD125" s="45"/>
      <c r="BE125" s="45"/>
      <c r="BF125" s="46"/>
      <c r="BG125" s="17"/>
      <c r="BH125" s="15"/>
      <c r="BI125" s="15"/>
      <c r="BJ125" s="16"/>
      <c r="BK125" s="27" t="s">
        <v>57</v>
      </c>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9"/>
      <c r="CM125" s="3" t="str">
        <f t="shared" si="118"/>
        <v xml:space="preserve">[JB_D01_05_06_22_53]
jobName = テキストデータ抽出（機械学習）_テスト（一文字）_乳癌ジョブ
</v>
      </c>
    </row>
    <row r="126" spans="1:91" s="3" customFormat="1" ht="48.75" customHeight="1" x14ac:dyDescent="0.15">
      <c r="A126" s="18">
        <f t="shared" si="0"/>
        <v>122</v>
      </c>
      <c r="B126" s="19"/>
      <c r="C126" s="72" t="s">
        <v>81</v>
      </c>
      <c r="D126" s="132"/>
      <c r="E126" s="132"/>
      <c r="F126" s="133"/>
      <c r="G126" s="134" t="s">
        <v>78</v>
      </c>
      <c r="H126" s="132"/>
      <c r="I126" s="132"/>
      <c r="J126" s="132"/>
      <c r="K126" s="133"/>
      <c r="L126" s="23" t="str">
        <f>C126&amp;"_"&amp;TEXT(1,"00")</f>
        <v>DLV_07_01</v>
      </c>
      <c r="M126" s="24"/>
      <c r="N126" s="24"/>
      <c r="O126" s="24"/>
      <c r="P126" s="23" t="s">
        <v>79</v>
      </c>
      <c r="Q126" s="24"/>
      <c r="R126" s="24"/>
      <c r="S126" s="24"/>
      <c r="T126" s="25"/>
      <c r="U126" s="14" t="str">
        <f>"JB_D01_03_"&amp;MID(L126,5,2)&amp;"_"&amp;RIGHT(L126,2)</f>
        <v>JB_D01_03_07_01</v>
      </c>
      <c r="V126" s="15"/>
      <c r="W126" s="15"/>
      <c r="X126" s="15"/>
      <c r="Y126" s="15"/>
      <c r="Z126" s="15"/>
      <c r="AA126" s="15"/>
      <c r="AB126" s="16"/>
      <c r="AC126" s="17" t="str">
        <f>P126 &amp; "ジョブ"</f>
        <v>紐付け結果作成ジョブ</v>
      </c>
      <c r="AD126" s="15"/>
      <c r="AE126" s="15"/>
      <c r="AF126" s="15"/>
      <c r="AG126" s="15"/>
      <c r="AH126" s="15"/>
      <c r="AI126" s="15"/>
      <c r="AJ126" s="16"/>
      <c r="AK126" s="40" t="s">
        <v>80</v>
      </c>
      <c r="AL126" s="41"/>
      <c r="AM126" s="41"/>
      <c r="AN126" s="41"/>
      <c r="AO126" s="41"/>
      <c r="AP126" s="41"/>
      <c r="AQ126" s="41"/>
      <c r="AR126" s="41"/>
      <c r="AS126" s="41"/>
      <c r="AT126" s="41"/>
      <c r="AU126" s="41"/>
      <c r="AV126" s="41"/>
      <c r="AW126" s="41"/>
      <c r="AX126" s="41"/>
      <c r="AY126" s="41"/>
      <c r="AZ126" s="41"/>
      <c r="BA126" s="41"/>
      <c r="BB126" s="41"/>
      <c r="BC126" s="41"/>
      <c r="BD126" s="41"/>
      <c r="BE126" s="41"/>
      <c r="BF126" s="42"/>
      <c r="BG126" s="14"/>
      <c r="BH126" s="15"/>
      <c r="BI126" s="15"/>
      <c r="BJ126" s="16"/>
      <c r="BK126" s="27" t="s">
        <v>57</v>
      </c>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9"/>
      <c r="CM126" s="3" t="str">
        <f t="shared" ref="CM126:CM128" si="140">"["&amp;U126&amp;"]"&amp;CHAR(10)&amp;"jobName = "&amp;SUBSTITUTE(AC126,CHAR(10),"")&amp;CHAR(10)&amp;IF(CK126&lt;&gt;"",CK126&amp;CHAR(10), "")</f>
        <v xml:space="preserve">[JB_D01_03_07_01]
jobName = 紐付け結果作成ジョブ
</v>
      </c>
    </row>
    <row r="127" spans="1:91" s="3" customFormat="1" ht="36.75" customHeight="1" x14ac:dyDescent="0.15">
      <c r="A127" s="18">
        <f t="shared" si="0"/>
        <v>123</v>
      </c>
      <c r="B127" s="19"/>
      <c r="C127" s="65" t="s">
        <v>100</v>
      </c>
      <c r="D127" s="66"/>
      <c r="E127" s="66"/>
      <c r="F127" s="67"/>
      <c r="G127" s="65" t="s">
        <v>102</v>
      </c>
      <c r="H127" s="66"/>
      <c r="I127" s="66"/>
      <c r="J127" s="66"/>
      <c r="K127" s="67"/>
      <c r="L127" s="23" t="str">
        <f>C127&amp;"_"&amp;TEXT(1,"00")</f>
        <v>DLV_08_01</v>
      </c>
      <c r="M127" s="24"/>
      <c r="N127" s="24"/>
      <c r="O127" s="24"/>
      <c r="P127" s="53" t="s">
        <v>101</v>
      </c>
      <c r="Q127" s="54"/>
      <c r="R127" s="54"/>
      <c r="S127" s="54"/>
      <c r="T127" s="135"/>
      <c r="U127" s="55" t="str">
        <f>"JB_D01_05_"&amp;MID(L127,5,2)&amp;"_"&amp;TEXT(1,"00")&amp;"_"&amp;RIGHT(L127,2)</f>
        <v>JB_D01_05_08_01_01</v>
      </c>
      <c r="V127" s="56"/>
      <c r="W127" s="56"/>
      <c r="X127" s="56"/>
      <c r="Y127" s="56"/>
      <c r="Z127" s="56"/>
      <c r="AA127" s="56"/>
      <c r="AB127" s="57"/>
      <c r="AC127" s="68" t="str">
        <f>SUBSTITUTE(SUBSTITUTE(P127,"検査値紐付け（",""),"）","") &amp; "ジョブ"</f>
        <v>検体検査別検査値換算ジョブ</v>
      </c>
      <c r="AD127" s="56"/>
      <c r="AE127" s="56"/>
      <c r="AF127" s="56"/>
      <c r="AG127" s="56"/>
      <c r="AH127" s="56"/>
      <c r="AI127" s="56"/>
      <c r="AJ127" s="57"/>
      <c r="AK127" s="58" t="s">
        <v>104</v>
      </c>
      <c r="AL127" s="59"/>
      <c r="AM127" s="59"/>
      <c r="AN127" s="59"/>
      <c r="AO127" s="59"/>
      <c r="AP127" s="59"/>
      <c r="AQ127" s="59"/>
      <c r="AR127" s="59"/>
      <c r="AS127" s="59"/>
      <c r="AT127" s="59"/>
      <c r="AU127" s="59"/>
      <c r="AV127" s="59"/>
      <c r="AW127" s="59"/>
      <c r="AX127" s="59"/>
      <c r="AY127" s="59"/>
      <c r="AZ127" s="59"/>
      <c r="BA127" s="59"/>
      <c r="BB127" s="59"/>
      <c r="BC127" s="59"/>
      <c r="BD127" s="59"/>
      <c r="BE127" s="59"/>
      <c r="BF127" s="60"/>
      <c r="BG127" s="55"/>
      <c r="BH127" s="56"/>
      <c r="BI127" s="56"/>
      <c r="BJ127" s="57"/>
      <c r="BK127" s="69" t="s">
        <v>84</v>
      </c>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1"/>
      <c r="CM127" s="3" t="str">
        <f t="shared" si="140"/>
        <v xml:space="preserve">[JB_D01_05_08_01_01]
jobName = 検体検査別検査値換算ジョブ
</v>
      </c>
    </row>
    <row r="128" spans="1:91" s="3" customFormat="1" ht="36.75" customHeight="1" x14ac:dyDescent="0.15">
      <c r="A128" s="18">
        <f t="shared" si="0"/>
        <v>124</v>
      </c>
      <c r="B128" s="19"/>
      <c r="C128" s="20" t="str">
        <f t="shared" si="128"/>
        <v>DLV_08</v>
      </c>
      <c r="D128" s="21"/>
      <c r="E128" s="21"/>
      <c r="F128" s="22"/>
      <c r="G128" s="20" t="str">
        <f t="shared" si="129"/>
        <v>分析</v>
      </c>
      <c r="H128" s="21"/>
      <c r="I128" s="21"/>
      <c r="J128" s="21"/>
      <c r="K128" s="22"/>
      <c r="L128" s="23" t="str">
        <f>C128&amp;"_"&amp;TEXT(1,"00")</f>
        <v>DLV_08_01</v>
      </c>
      <c r="M128" s="24"/>
      <c r="N128" s="24"/>
      <c r="O128" s="24"/>
      <c r="P128" s="23" t="s">
        <v>103</v>
      </c>
      <c r="Q128" s="24"/>
      <c r="R128" s="24"/>
      <c r="S128" s="24"/>
      <c r="T128" s="25"/>
      <c r="U128" s="55" t="str">
        <f>"JB_D01_05_"&amp;MID(L128,5,2)&amp;"_"&amp;TEXT(2,"00")&amp;"_"&amp;RIGHT(L128,2)</f>
        <v>JB_D01_05_08_02_01</v>
      </c>
      <c r="V128" s="56"/>
      <c r="W128" s="56"/>
      <c r="X128" s="56"/>
      <c r="Y128" s="56"/>
      <c r="Z128" s="56"/>
      <c r="AA128" s="56"/>
      <c r="AB128" s="57"/>
      <c r="AC128" s="68" t="str">
        <f>SUBSTITUTE(SUBSTITUTE(P128,"検査値紐付け（",""),"）","") &amp; "ジョブ"</f>
        <v>検査値紐付け結果作成ジョブ</v>
      </c>
      <c r="AD128" s="56"/>
      <c r="AE128" s="56"/>
      <c r="AF128" s="56"/>
      <c r="AG128" s="56"/>
      <c r="AH128" s="56"/>
      <c r="AI128" s="56"/>
      <c r="AJ128" s="57"/>
      <c r="AK128" s="58" t="s">
        <v>105</v>
      </c>
      <c r="AL128" s="59"/>
      <c r="AM128" s="59"/>
      <c r="AN128" s="59"/>
      <c r="AO128" s="59"/>
      <c r="AP128" s="59"/>
      <c r="AQ128" s="59"/>
      <c r="AR128" s="59"/>
      <c r="AS128" s="59"/>
      <c r="AT128" s="59"/>
      <c r="AU128" s="59"/>
      <c r="AV128" s="59"/>
      <c r="AW128" s="59"/>
      <c r="AX128" s="59"/>
      <c r="AY128" s="59"/>
      <c r="AZ128" s="59"/>
      <c r="BA128" s="59"/>
      <c r="BB128" s="59"/>
      <c r="BC128" s="59"/>
      <c r="BD128" s="59"/>
      <c r="BE128" s="59"/>
      <c r="BF128" s="60"/>
      <c r="BG128" s="14"/>
      <c r="BH128" s="15"/>
      <c r="BI128" s="15"/>
      <c r="BJ128" s="16"/>
      <c r="BK128" s="27" t="s">
        <v>57</v>
      </c>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9"/>
      <c r="CM128" s="3" t="str">
        <f t="shared" si="140"/>
        <v xml:space="preserve">[JB_D01_05_08_02_01]
jobName = 検査値紐付け結果作成ジョブ
</v>
      </c>
    </row>
    <row r="129" spans="1:91" s="3" customFormat="1" ht="36.75" customHeight="1" x14ac:dyDescent="0.15">
      <c r="A129" s="18">
        <f t="shared" si="0"/>
        <v>125</v>
      </c>
      <c r="B129" s="19"/>
      <c r="C129" s="20" t="str">
        <f t="shared" si="128"/>
        <v>DLV_08</v>
      </c>
      <c r="D129" s="21"/>
      <c r="E129" s="21"/>
      <c r="F129" s="22"/>
      <c r="G129" s="20" t="str">
        <f t="shared" si="129"/>
        <v>分析</v>
      </c>
      <c r="H129" s="21"/>
      <c r="I129" s="21"/>
      <c r="J129" s="21"/>
      <c r="K129" s="22"/>
      <c r="L129" s="23" t="str">
        <f>C129&amp;"_"&amp;TEXT(2,"00")</f>
        <v>DLV_08_02</v>
      </c>
      <c r="M129" s="24"/>
      <c r="N129" s="24"/>
      <c r="O129" s="24"/>
      <c r="P129" s="23" t="s">
        <v>106</v>
      </c>
      <c r="Q129" s="24"/>
      <c r="R129" s="24"/>
      <c r="S129" s="24"/>
      <c r="T129" s="25"/>
      <c r="U129" s="55" t="str">
        <f>"JB_D01_05_"&amp;MID(L129,5,2)&amp;"_"&amp;TEXT(1,"00")&amp;"_"&amp;RIGHT(L129,2)</f>
        <v>JB_D01_05_08_01_02</v>
      </c>
      <c r="V129" s="56"/>
      <c r="W129" s="56"/>
      <c r="X129" s="56"/>
      <c r="Y129" s="56"/>
      <c r="Z129" s="56"/>
      <c r="AA129" s="56"/>
      <c r="AB129" s="57"/>
      <c r="AC129" s="68" t="str">
        <f t="shared" ref="AC129:AC136" si="141">P129&amp; "ジョブ"</f>
        <v>テキスト検索（指標抽出）ジョブ</v>
      </c>
      <c r="AD129" s="56"/>
      <c r="AE129" s="56"/>
      <c r="AF129" s="56"/>
      <c r="AG129" s="56"/>
      <c r="AH129" s="56"/>
      <c r="AI129" s="56"/>
      <c r="AJ129" s="57"/>
      <c r="AK129" s="58" t="s">
        <v>107</v>
      </c>
      <c r="AL129" s="59"/>
      <c r="AM129" s="59"/>
      <c r="AN129" s="59"/>
      <c r="AO129" s="59"/>
      <c r="AP129" s="59"/>
      <c r="AQ129" s="59"/>
      <c r="AR129" s="59"/>
      <c r="AS129" s="59"/>
      <c r="AT129" s="59"/>
      <c r="AU129" s="59"/>
      <c r="AV129" s="59"/>
      <c r="AW129" s="59"/>
      <c r="AX129" s="59"/>
      <c r="AY129" s="59"/>
      <c r="AZ129" s="59"/>
      <c r="BA129" s="59"/>
      <c r="BB129" s="59"/>
      <c r="BC129" s="59"/>
      <c r="BD129" s="59"/>
      <c r="BE129" s="59"/>
      <c r="BF129" s="60"/>
      <c r="BG129" s="14"/>
      <c r="BH129" s="15"/>
      <c r="BI129" s="15"/>
      <c r="BJ129" s="16"/>
      <c r="BK129" s="27" t="s">
        <v>57</v>
      </c>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9"/>
      <c r="CM129" s="3" t="str">
        <f t="shared" ref="CM129" si="142">"["&amp;U129&amp;"]"&amp;CHAR(10)&amp;"jobName = "&amp;SUBSTITUTE(AC129,CHAR(10),"")&amp;CHAR(10)&amp;IF(CK129&lt;&gt;"",CK129&amp;CHAR(10), "")</f>
        <v xml:space="preserve">[JB_D01_05_08_01_02]
jobName = テキスト検索（指標抽出）ジョブ
</v>
      </c>
    </row>
    <row r="130" spans="1:91" s="3" customFormat="1" ht="36.75" customHeight="1" x14ac:dyDescent="0.15">
      <c r="A130" s="18">
        <f t="shared" si="0"/>
        <v>126</v>
      </c>
      <c r="B130" s="19"/>
      <c r="C130" s="20" t="str">
        <f t="shared" si="128"/>
        <v>DLV_08</v>
      </c>
      <c r="D130" s="21"/>
      <c r="E130" s="21"/>
      <c r="F130" s="22"/>
      <c r="G130" s="20" t="str">
        <f t="shared" si="129"/>
        <v>分析</v>
      </c>
      <c r="H130" s="21"/>
      <c r="I130" s="21"/>
      <c r="J130" s="21"/>
      <c r="K130" s="22"/>
      <c r="L130" s="23" t="str">
        <f>C130&amp;"_"&amp;TEXT(3,"00")</f>
        <v>DLV_08_03</v>
      </c>
      <c r="M130" s="24"/>
      <c r="N130" s="24"/>
      <c r="O130" s="24"/>
      <c r="P130" s="23" t="s">
        <v>110</v>
      </c>
      <c r="Q130" s="24"/>
      <c r="R130" s="24"/>
      <c r="S130" s="24"/>
      <c r="T130" s="25"/>
      <c r="U130" s="55" t="str">
        <f>"JB_D01_05_"&amp;MID(L130,5,2)&amp;"_"&amp;TEXT(1,"00")&amp;"_"&amp;RIGHT(L130,2)</f>
        <v>JB_D01_05_08_01_03</v>
      </c>
      <c r="V130" s="56"/>
      <c r="W130" s="56"/>
      <c r="X130" s="56"/>
      <c r="Y130" s="56"/>
      <c r="Z130" s="56"/>
      <c r="AA130" s="56"/>
      <c r="AB130" s="57"/>
      <c r="AC130" s="68" t="str">
        <f t="shared" si="141"/>
        <v>治療ライン作成ジョブ</v>
      </c>
      <c r="AD130" s="56"/>
      <c r="AE130" s="56"/>
      <c r="AF130" s="56"/>
      <c r="AG130" s="56"/>
      <c r="AH130" s="56"/>
      <c r="AI130" s="56"/>
      <c r="AJ130" s="57"/>
      <c r="AK130" s="58" t="s">
        <v>111</v>
      </c>
      <c r="AL130" s="59"/>
      <c r="AM130" s="59"/>
      <c r="AN130" s="59"/>
      <c r="AO130" s="59"/>
      <c r="AP130" s="59"/>
      <c r="AQ130" s="59"/>
      <c r="AR130" s="59"/>
      <c r="AS130" s="59"/>
      <c r="AT130" s="59"/>
      <c r="AU130" s="59"/>
      <c r="AV130" s="59"/>
      <c r="AW130" s="59"/>
      <c r="AX130" s="59"/>
      <c r="AY130" s="59"/>
      <c r="AZ130" s="59"/>
      <c r="BA130" s="59"/>
      <c r="BB130" s="59"/>
      <c r="BC130" s="59"/>
      <c r="BD130" s="59"/>
      <c r="BE130" s="59"/>
      <c r="BF130" s="60"/>
      <c r="BG130" s="14"/>
      <c r="BH130" s="15"/>
      <c r="BI130" s="15"/>
      <c r="BJ130" s="16"/>
      <c r="BK130" s="27" t="s">
        <v>57</v>
      </c>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9"/>
      <c r="CM130" s="3" t="str">
        <f t="shared" ref="CM130" si="143">"["&amp;U130&amp;"]"&amp;CHAR(10)&amp;"jobName = "&amp;SUBSTITUTE(AC130,CHAR(10),"")&amp;CHAR(10)&amp;IF(CK130&lt;&gt;"",CK130&amp;CHAR(10), "")</f>
        <v xml:space="preserve">[JB_D01_05_08_01_03]
jobName = 治療ライン作成ジョブ
</v>
      </c>
    </row>
    <row r="131" spans="1:91" s="3" customFormat="1" ht="36.75" customHeight="1" x14ac:dyDescent="0.15">
      <c r="A131" s="18">
        <f t="shared" si="0"/>
        <v>127</v>
      </c>
      <c r="B131" s="19"/>
      <c r="C131" s="20" t="str">
        <f t="shared" si="128"/>
        <v>DLV_08</v>
      </c>
      <c r="D131" s="21"/>
      <c r="E131" s="21"/>
      <c r="F131" s="22"/>
      <c r="G131" s="20" t="str">
        <f t="shared" si="129"/>
        <v>分析</v>
      </c>
      <c r="H131" s="21"/>
      <c r="I131" s="21"/>
      <c r="J131" s="21"/>
      <c r="K131" s="22"/>
      <c r="L131" s="23" t="str">
        <f>C131&amp;"_"&amp;TEXT(4,"00")</f>
        <v>DLV_08_04</v>
      </c>
      <c r="M131" s="24"/>
      <c r="N131" s="24"/>
      <c r="O131" s="24"/>
      <c r="P131" s="23" t="s">
        <v>153</v>
      </c>
      <c r="Q131" s="24"/>
      <c r="R131" s="24"/>
      <c r="S131" s="24"/>
      <c r="T131" s="25"/>
      <c r="U131" s="55" t="str">
        <f>"JB_D01_05_"&amp;MID(L131,5,2)&amp;"_"&amp;TEXT(1,"00")&amp;"_"&amp;RIGHT(L131,2)</f>
        <v>JB_D01_05_08_01_04</v>
      </c>
      <c r="V131" s="56"/>
      <c r="W131" s="56"/>
      <c r="X131" s="56"/>
      <c r="Y131" s="56"/>
      <c r="Z131" s="56"/>
      <c r="AA131" s="56"/>
      <c r="AB131" s="57"/>
      <c r="AC131" s="68" t="s">
        <v>150</v>
      </c>
      <c r="AD131" s="56"/>
      <c r="AE131" s="56"/>
      <c r="AF131" s="56"/>
      <c r="AG131" s="56"/>
      <c r="AH131" s="56"/>
      <c r="AI131" s="56"/>
      <c r="AJ131" s="57"/>
      <c r="AK131" s="58" t="s">
        <v>113</v>
      </c>
      <c r="AL131" s="59"/>
      <c r="AM131" s="59"/>
      <c r="AN131" s="59"/>
      <c r="AO131" s="59"/>
      <c r="AP131" s="59"/>
      <c r="AQ131" s="59"/>
      <c r="AR131" s="59"/>
      <c r="AS131" s="59"/>
      <c r="AT131" s="59"/>
      <c r="AU131" s="59"/>
      <c r="AV131" s="59"/>
      <c r="AW131" s="59"/>
      <c r="AX131" s="59"/>
      <c r="AY131" s="59"/>
      <c r="AZ131" s="59"/>
      <c r="BA131" s="59"/>
      <c r="BB131" s="59"/>
      <c r="BC131" s="59"/>
      <c r="BD131" s="59"/>
      <c r="BE131" s="59"/>
      <c r="BF131" s="60"/>
      <c r="BG131" s="14"/>
      <c r="BH131" s="15"/>
      <c r="BI131" s="15"/>
      <c r="BJ131" s="16"/>
      <c r="BK131" s="27" t="s">
        <v>57</v>
      </c>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c r="CH131" s="28"/>
      <c r="CI131" s="29"/>
      <c r="CM131" s="3" t="str">
        <f t="shared" ref="CM131" si="144">"["&amp;U131&amp;"]"&amp;CHAR(10)&amp;"jobName = "&amp;SUBSTITUTE(AC131,CHAR(10),"")&amp;CHAR(10)&amp;IF(CK131&lt;&gt;"",CK131&amp;CHAR(10), "")</f>
        <v xml:space="preserve">[JB_D01_05_08_01_04]
jobName = 形態素解析（ユーザ辞書コンパイル）ジョブ
</v>
      </c>
    </row>
    <row r="132" spans="1:91" s="3" customFormat="1" ht="36.75" customHeight="1" x14ac:dyDescent="0.15">
      <c r="A132" s="18">
        <f t="shared" si="0"/>
        <v>128</v>
      </c>
      <c r="B132" s="19"/>
      <c r="C132" s="20" t="str">
        <f t="shared" si="128"/>
        <v>DLV_08</v>
      </c>
      <c r="D132" s="21"/>
      <c r="E132" s="21"/>
      <c r="F132" s="22"/>
      <c r="G132" s="20" t="str">
        <f t="shared" si="129"/>
        <v>分析</v>
      </c>
      <c r="H132" s="21"/>
      <c r="I132" s="21"/>
      <c r="J132" s="21"/>
      <c r="K132" s="22"/>
      <c r="L132" s="23" t="str">
        <f>C132&amp;"_"&amp;TEXT(4,"00")</f>
        <v>DLV_08_04</v>
      </c>
      <c r="M132" s="24"/>
      <c r="N132" s="24"/>
      <c r="O132" s="24"/>
      <c r="P132" s="23" t="s">
        <v>153</v>
      </c>
      <c r="Q132" s="24"/>
      <c r="R132" s="24"/>
      <c r="S132" s="24"/>
      <c r="T132" s="25"/>
      <c r="U132" s="55" t="str">
        <f>"JB_D01_05_"&amp;MID(L132,5,2)&amp;"_"&amp;TEXT(2,"00")&amp;"_"&amp;RIGHT(L132,2)</f>
        <v>JB_D01_05_08_02_04</v>
      </c>
      <c r="V132" s="56"/>
      <c r="W132" s="56"/>
      <c r="X132" s="56"/>
      <c r="Y132" s="56"/>
      <c r="Z132" s="56"/>
      <c r="AA132" s="56"/>
      <c r="AB132" s="57"/>
      <c r="AC132" s="68" t="s">
        <v>151</v>
      </c>
      <c r="AD132" s="56"/>
      <c r="AE132" s="56"/>
      <c r="AF132" s="56"/>
      <c r="AG132" s="56"/>
      <c r="AH132" s="56"/>
      <c r="AI132" s="56"/>
      <c r="AJ132" s="57"/>
      <c r="AK132" s="58" t="s">
        <v>114</v>
      </c>
      <c r="AL132" s="59"/>
      <c r="AM132" s="59"/>
      <c r="AN132" s="59"/>
      <c r="AO132" s="59"/>
      <c r="AP132" s="59"/>
      <c r="AQ132" s="59"/>
      <c r="AR132" s="59"/>
      <c r="AS132" s="59"/>
      <c r="AT132" s="59"/>
      <c r="AU132" s="59"/>
      <c r="AV132" s="59"/>
      <c r="AW132" s="59"/>
      <c r="AX132" s="59"/>
      <c r="AY132" s="59"/>
      <c r="AZ132" s="59"/>
      <c r="BA132" s="59"/>
      <c r="BB132" s="59"/>
      <c r="BC132" s="59"/>
      <c r="BD132" s="59"/>
      <c r="BE132" s="59"/>
      <c r="BF132" s="60"/>
      <c r="BG132" s="14"/>
      <c r="BH132" s="15"/>
      <c r="BI132" s="15"/>
      <c r="BJ132" s="16"/>
      <c r="BK132" s="27" t="s">
        <v>57</v>
      </c>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9"/>
      <c r="CM132" s="3" t="str">
        <f t="shared" ref="CM132:CM135" si="145">"["&amp;U132&amp;"]"&amp;CHAR(10)&amp;"jobName = "&amp;SUBSTITUTE(AC132,CHAR(10),"")&amp;CHAR(10)&amp;IF(CK132&lt;&gt;"",CK132&amp;CHAR(10), "")</f>
        <v xml:space="preserve">[JB_D01_05_08_02_04]
jobName = 形態素解析結果作成（係り受け解析なし）ジョブ
</v>
      </c>
    </row>
    <row r="133" spans="1:91" s="3" customFormat="1" ht="56.25" customHeight="1" x14ac:dyDescent="0.15">
      <c r="A133" s="18">
        <f t="shared" si="0"/>
        <v>129</v>
      </c>
      <c r="B133" s="19"/>
      <c r="C133" s="20" t="str">
        <f t="shared" si="128"/>
        <v>DLV_08</v>
      </c>
      <c r="D133" s="21"/>
      <c r="E133" s="21"/>
      <c r="F133" s="22"/>
      <c r="G133" s="20" t="str">
        <f t="shared" si="129"/>
        <v>分析</v>
      </c>
      <c r="H133" s="21"/>
      <c r="I133" s="21"/>
      <c r="J133" s="21"/>
      <c r="K133" s="22"/>
      <c r="L133" s="23" t="str">
        <f>C133&amp;"_"&amp;TEXT(4,"00")</f>
        <v>DLV_08_04</v>
      </c>
      <c r="M133" s="24"/>
      <c r="N133" s="24"/>
      <c r="O133" s="24"/>
      <c r="P133" s="23" t="s">
        <v>153</v>
      </c>
      <c r="Q133" s="24"/>
      <c r="R133" s="24"/>
      <c r="S133" s="24"/>
      <c r="T133" s="25"/>
      <c r="U133" s="55" t="str">
        <f>"JB_D01_05_"&amp;MID(L133,5,2)&amp;"_"&amp;TEXT(3,"00")&amp;"_"&amp;RIGHT(L133,2)</f>
        <v>JB_D01_05_08_03_04</v>
      </c>
      <c r="V133" s="56"/>
      <c r="W133" s="56"/>
      <c r="X133" s="56"/>
      <c r="Y133" s="56"/>
      <c r="Z133" s="56"/>
      <c r="AA133" s="56"/>
      <c r="AB133" s="57"/>
      <c r="AC133" s="68" t="s">
        <v>152</v>
      </c>
      <c r="AD133" s="56"/>
      <c r="AE133" s="56"/>
      <c r="AF133" s="56"/>
      <c r="AG133" s="56"/>
      <c r="AH133" s="56"/>
      <c r="AI133" s="56"/>
      <c r="AJ133" s="57"/>
      <c r="AK133" s="58" t="s">
        <v>120</v>
      </c>
      <c r="AL133" s="59"/>
      <c r="AM133" s="59"/>
      <c r="AN133" s="59"/>
      <c r="AO133" s="59"/>
      <c r="AP133" s="59"/>
      <c r="AQ133" s="59"/>
      <c r="AR133" s="59"/>
      <c r="AS133" s="59"/>
      <c r="AT133" s="59"/>
      <c r="AU133" s="59"/>
      <c r="AV133" s="59"/>
      <c r="AW133" s="59"/>
      <c r="AX133" s="59"/>
      <c r="AY133" s="59"/>
      <c r="AZ133" s="59"/>
      <c r="BA133" s="59"/>
      <c r="BB133" s="59"/>
      <c r="BC133" s="59"/>
      <c r="BD133" s="59"/>
      <c r="BE133" s="59"/>
      <c r="BF133" s="60"/>
      <c r="BG133" s="14"/>
      <c r="BH133" s="15"/>
      <c r="BI133" s="15"/>
      <c r="BJ133" s="16"/>
      <c r="BK133" s="27" t="s">
        <v>57</v>
      </c>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c r="CH133" s="28"/>
      <c r="CI133" s="29"/>
      <c r="CM133" s="3" t="str">
        <f t="shared" ref="CM133" si="146">"["&amp;U133&amp;"]"&amp;CHAR(10)&amp;"jobName = "&amp;SUBSTITUTE(AC133,CHAR(10),"")&amp;CHAR(10)&amp;IF(CK133&lt;&gt;"",CK133&amp;CHAR(10), "")</f>
        <v xml:space="preserve">[JB_D01_05_08_03_04]
jobName = 形態素解析結果作成（係り受け解析あり）ジョブ
</v>
      </c>
    </row>
    <row r="134" spans="1:91" s="3" customFormat="1" ht="56.25" customHeight="1" x14ac:dyDescent="0.15">
      <c r="A134" s="18">
        <f t="shared" si="0"/>
        <v>130</v>
      </c>
      <c r="B134" s="19"/>
      <c r="C134" s="20" t="str">
        <f t="shared" si="128"/>
        <v>DLV_08</v>
      </c>
      <c r="D134" s="21"/>
      <c r="E134" s="21"/>
      <c r="F134" s="22"/>
      <c r="G134" s="20" t="str">
        <f t="shared" si="129"/>
        <v>分析</v>
      </c>
      <c r="H134" s="21"/>
      <c r="I134" s="21"/>
      <c r="J134" s="21"/>
      <c r="K134" s="22"/>
      <c r="L134" s="23" t="str">
        <f>C134&amp;"_"&amp;TEXT(5,"00")</f>
        <v>DLV_08_05</v>
      </c>
      <c r="M134" s="24"/>
      <c r="N134" s="24"/>
      <c r="O134" s="24"/>
      <c r="P134" s="23" t="s">
        <v>115</v>
      </c>
      <c r="Q134" s="24"/>
      <c r="R134" s="24"/>
      <c r="S134" s="24"/>
      <c r="T134" s="25"/>
      <c r="U134" s="55" t="str">
        <f>"JB_D01_05_"&amp;MID(L134,5,2)&amp;"_"&amp;TEXT(1,"00")&amp;"_"&amp;RIGHT(L134,2)</f>
        <v>JB_D01_05_08_01_05</v>
      </c>
      <c r="V134" s="56"/>
      <c r="W134" s="56"/>
      <c r="X134" s="56"/>
      <c r="Y134" s="56"/>
      <c r="Z134" s="56"/>
      <c r="AA134" s="56"/>
      <c r="AB134" s="57"/>
      <c r="AC134" s="68" t="str">
        <f t="shared" si="141"/>
        <v>遺伝子検査テキスト抽出結果作成ジョブ</v>
      </c>
      <c r="AD134" s="56"/>
      <c r="AE134" s="56"/>
      <c r="AF134" s="56"/>
      <c r="AG134" s="56"/>
      <c r="AH134" s="56"/>
      <c r="AI134" s="56"/>
      <c r="AJ134" s="57"/>
      <c r="AK134" s="58" t="s">
        <v>116</v>
      </c>
      <c r="AL134" s="59"/>
      <c r="AM134" s="59"/>
      <c r="AN134" s="59"/>
      <c r="AO134" s="59"/>
      <c r="AP134" s="59"/>
      <c r="AQ134" s="59"/>
      <c r="AR134" s="59"/>
      <c r="AS134" s="59"/>
      <c r="AT134" s="59"/>
      <c r="AU134" s="59"/>
      <c r="AV134" s="59"/>
      <c r="AW134" s="59"/>
      <c r="AX134" s="59"/>
      <c r="AY134" s="59"/>
      <c r="AZ134" s="59"/>
      <c r="BA134" s="59"/>
      <c r="BB134" s="59"/>
      <c r="BC134" s="59"/>
      <c r="BD134" s="59"/>
      <c r="BE134" s="59"/>
      <c r="BF134" s="60"/>
      <c r="BG134" s="14"/>
      <c r="BH134" s="15"/>
      <c r="BI134" s="15"/>
      <c r="BJ134" s="16"/>
      <c r="BK134" s="27" t="s">
        <v>57</v>
      </c>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c r="CH134" s="28"/>
      <c r="CI134" s="29"/>
      <c r="CM134" s="3" t="str">
        <f t="shared" si="145"/>
        <v xml:space="preserve">[JB_D01_05_08_01_05]
jobName = 遺伝子検査テキスト抽出結果作成ジョブ
</v>
      </c>
    </row>
    <row r="135" spans="1:91" s="3" customFormat="1" ht="36.75" customHeight="1" x14ac:dyDescent="0.15">
      <c r="A135" s="18">
        <f t="shared" si="0"/>
        <v>131</v>
      </c>
      <c r="B135" s="19"/>
      <c r="C135" s="20" t="str">
        <f t="shared" si="128"/>
        <v>DLV_08</v>
      </c>
      <c r="D135" s="21"/>
      <c r="E135" s="21"/>
      <c r="F135" s="22"/>
      <c r="G135" s="20" t="str">
        <f t="shared" si="129"/>
        <v>分析</v>
      </c>
      <c r="H135" s="21"/>
      <c r="I135" s="21"/>
      <c r="J135" s="21"/>
      <c r="K135" s="22"/>
      <c r="L135" s="23" t="str">
        <f>C135&amp;"_"&amp;TEXT(6,"00")</f>
        <v>DLV_08_06</v>
      </c>
      <c r="M135" s="24"/>
      <c r="N135" s="24"/>
      <c r="O135" s="24"/>
      <c r="P135" s="23" t="s">
        <v>118</v>
      </c>
      <c r="Q135" s="24"/>
      <c r="R135" s="24"/>
      <c r="S135" s="24"/>
      <c r="T135" s="25"/>
      <c r="U135" s="55" t="str">
        <f>"JB_D01_05_"&amp;MID(L135,5,2)&amp;"_"&amp;TEXT(1,"00")&amp;"_"&amp;RIGHT(L135,2)</f>
        <v>JB_D01_05_08_01_06</v>
      </c>
      <c r="V135" s="56"/>
      <c r="W135" s="56"/>
      <c r="X135" s="56"/>
      <c r="Y135" s="56"/>
      <c r="Z135" s="56"/>
      <c r="AA135" s="56"/>
      <c r="AB135" s="57"/>
      <c r="AC135" s="68" t="str">
        <f t="shared" ref="AC135" si="147">P135&amp; "ジョブ"</f>
        <v>グラフ出力（箱ひげ図）ジョブ</v>
      </c>
      <c r="AD135" s="56"/>
      <c r="AE135" s="56"/>
      <c r="AF135" s="56"/>
      <c r="AG135" s="56"/>
      <c r="AH135" s="56"/>
      <c r="AI135" s="56"/>
      <c r="AJ135" s="57"/>
      <c r="AK135" s="58" t="s">
        <v>119</v>
      </c>
      <c r="AL135" s="59"/>
      <c r="AM135" s="59"/>
      <c r="AN135" s="59"/>
      <c r="AO135" s="59"/>
      <c r="AP135" s="59"/>
      <c r="AQ135" s="59"/>
      <c r="AR135" s="59"/>
      <c r="AS135" s="59"/>
      <c r="AT135" s="59"/>
      <c r="AU135" s="59"/>
      <c r="AV135" s="59"/>
      <c r="AW135" s="59"/>
      <c r="AX135" s="59"/>
      <c r="AY135" s="59"/>
      <c r="AZ135" s="59"/>
      <c r="BA135" s="59"/>
      <c r="BB135" s="59"/>
      <c r="BC135" s="59"/>
      <c r="BD135" s="59"/>
      <c r="BE135" s="59"/>
      <c r="BF135" s="60"/>
      <c r="BG135" s="14"/>
      <c r="BH135" s="15"/>
      <c r="BI135" s="15"/>
      <c r="BJ135" s="16"/>
      <c r="BK135" s="27" t="s">
        <v>117</v>
      </c>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9"/>
      <c r="CM135" s="3" t="str">
        <f t="shared" si="145"/>
        <v xml:space="preserve">[JB_D01_05_08_01_06]
jobName = グラフ出力（箱ひげ図）ジョブ
</v>
      </c>
    </row>
    <row r="136" spans="1:91" s="3" customFormat="1" ht="36.75" customHeight="1" x14ac:dyDescent="0.15">
      <c r="A136" s="18">
        <f t="shared" si="0"/>
        <v>132</v>
      </c>
      <c r="B136" s="19"/>
      <c r="C136" s="20" t="str">
        <f t="shared" si="128"/>
        <v>DLV_08</v>
      </c>
      <c r="D136" s="21"/>
      <c r="E136" s="21"/>
      <c r="F136" s="22"/>
      <c r="G136" s="20" t="str">
        <f t="shared" si="129"/>
        <v>分析</v>
      </c>
      <c r="H136" s="21"/>
      <c r="I136" s="21"/>
      <c r="J136" s="21"/>
      <c r="K136" s="22"/>
      <c r="L136" s="23" t="str">
        <f>C136&amp;"_"&amp;TEXT(6,"00")</f>
        <v>DLV_08_06</v>
      </c>
      <c r="M136" s="24"/>
      <c r="N136" s="24"/>
      <c r="O136" s="24"/>
      <c r="P136" s="23" t="s">
        <v>132</v>
      </c>
      <c r="Q136" s="24"/>
      <c r="R136" s="24"/>
      <c r="S136" s="24"/>
      <c r="T136" s="25"/>
      <c r="U136" s="55" t="str">
        <f>"JB_D01_05_"&amp;MID(L136,5,2)&amp;"_"&amp;TEXT(2,"00")&amp;"_"&amp;RIGHT(L136,2)</f>
        <v>JB_D01_05_08_02_06</v>
      </c>
      <c r="V136" s="56"/>
      <c r="W136" s="56"/>
      <c r="X136" s="56"/>
      <c r="Y136" s="56"/>
      <c r="Z136" s="56"/>
      <c r="AA136" s="56"/>
      <c r="AB136" s="57"/>
      <c r="AC136" s="68" t="str">
        <f t="shared" si="141"/>
        <v>グラフ出力（カプランマイヤー曲線）ジョブ</v>
      </c>
      <c r="AD136" s="56"/>
      <c r="AE136" s="56"/>
      <c r="AF136" s="56"/>
      <c r="AG136" s="56"/>
      <c r="AH136" s="56"/>
      <c r="AI136" s="56"/>
      <c r="AJ136" s="57"/>
      <c r="AK136" s="58" t="s">
        <v>133</v>
      </c>
      <c r="AL136" s="59"/>
      <c r="AM136" s="59"/>
      <c r="AN136" s="59"/>
      <c r="AO136" s="59"/>
      <c r="AP136" s="59"/>
      <c r="AQ136" s="59"/>
      <c r="AR136" s="59"/>
      <c r="AS136" s="59"/>
      <c r="AT136" s="59"/>
      <c r="AU136" s="59"/>
      <c r="AV136" s="59"/>
      <c r="AW136" s="59"/>
      <c r="AX136" s="59"/>
      <c r="AY136" s="59"/>
      <c r="AZ136" s="59"/>
      <c r="BA136" s="59"/>
      <c r="BB136" s="59"/>
      <c r="BC136" s="59"/>
      <c r="BD136" s="59"/>
      <c r="BE136" s="59"/>
      <c r="BF136" s="60"/>
      <c r="BG136" s="14"/>
      <c r="BH136" s="15"/>
      <c r="BI136" s="15"/>
      <c r="BJ136" s="16"/>
      <c r="BK136" s="27" t="s">
        <v>117</v>
      </c>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9"/>
      <c r="CM136" s="3" t="str">
        <f t="shared" ref="CM136:CM138" si="148">"["&amp;U136&amp;"]"&amp;CHAR(10)&amp;"jobName = "&amp;SUBSTITUTE(AC136,CHAR(10),"")&amp;CHAR(10)&amp;IF(CK136&lt;&gt;"",CK136&amp;CHAR(10), "")</f>
        <v xml:space="preserve">[JB_D01_05_08_02_06]
jobName = グラフ出力（カプランマイヤー曲線）ジョブ
</v>
      </c>
    </row>
    <row r="137" spans="1:91" s="3" customFormat="1" ht="48.75" customHeight="1" x14ac:dyDescent="0.15">
      <c r="A137" s="63">
        <f t="shared" si="0"/>
        <v>133</v>
      </c>
      <c r="B137" s="64"/>
      <c r="C137" s="65" t="s">
        <v>139</v>
      </c>
      <c r="D137" s="66"/>
      <c r="E137" s="66"/>
      <c r="F137" s="67"/>
      <c r="G137" s="65" t="s">
        <v>140</v>
      </c>
      <c r="H137" s="66"/>
      <c r="I137" s="66"/>
      <c r="J137" s="66"/>
      <c r="K137" s="67"/>
      <c r="L137" s="53" t="str">
        <f>C137&amp;"_"&amp;TEXT(1,"00")</f>
        <v>DLV_10_01</v>
      </c>
      <c r="M137" s="54"/>
      <c r="N137" s="54"/>
      <c r="O137" s="54"/>
      <c r="P137" s="23" t="s">
        <v>141</v>
      </c>
      <c r="Q137" s="24"/>
      <c r="R137" s="24"/>
      <c r="S137" s="24"/>
      <c r="T137" s="25"/>
      <c r="U137" s="14" t="str">
        <f>"JB_D01_04_"&amp;MID(L137,5,2)&amp;"_"&amp;RIGHT(L137,2)</f>
        <v>JB_D01_04_10_01</v>
      </c>
      <c r="V137" s="15"/>
      <c r="W137" s="15"/>
      <c r="X137" s="15"/>
      <c r="Y137" s="15"/>
      <c r="Z137" s="15"/>
      <c r="AA137" s="15"/>
      <c r="AB137" s="16"/>
      <c r="AC137" s="17" t="str">
        <f t="shared" ref="AC137" si="149">P137 &amp; "ジョブ"</f>
        <v>分析支援サービス_中間テーブル作成ジョブ</v>
      </c>
      <c r="AD137" s="15"/>
      <c r="AE137" s="15"/>
      <c r="AF137" s="15"/>
      <c r="AG137" s="15"/>
      <c r="AH137" s="15"/>
      <c r="AI137" s="15"/>
      <c r="AJ137" s="16"/>
      <c r="AK137" s="58" t="s">
        <v>143</v>
      </c>
      <c r="AL137" s="59"/>
      <c r="AM137" s="59"/>
      <c r="AN137" s="59"/>
      <c r="AO137" s="59"/>
      <c r="AP137" s="59"/>
      <c r="AQ137" s="59"/>
      <c r="AR137" s="59"/>
      <c r="AS137" s="59"/>
      <c r="AT137" s="59"/>
      <c r="AU137" s="59"/>
      <c r="AV137" s="59"/>
      <c r="AW137" s="59"/>
      <c r="AX137" s="59"/>
      <c r="AY137" s="59"/>
      <c r="AZ137" s="59"/>
      <c r="BA137" s="59"/>
      <c r="BB137" s="59"/>
      <c r="BC137" s="59"/>
      <c r="BD137" s="59"/>
      <c r="BE137" s="59"/>
      <c r="BF137" s="60"/>
      <c r="BG137" s="68"/>
      <c r="BH137" s="56"/>
      <c r="BI137" s="56"/>
      <c r="BJ137" s="57"/>
      <c r="BK137" s="69" t="s">
        <v>60</v>
      </c>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1"/>
      <c r="CM137" s="3" t="str">
        <f t="shared" si="148"/>
        <v xml:space="preserve">[JB_D01_04_10_01]
jobName = 分析支援サービス_中間テーブル作成ジョブ
</v>
      </c>
    </row>
    <row r="138" spans="1:91" s="3" customFormat="1" ht="36.75" customHeight="1" x14ac:dyDescent="0.15">
      <c r="A138" s="18">
        <f t="shared" si="0"/>
        <v>134</v>
      </c>
      <c r="B138" s="19"/>
      <c r="C138" s="20" t="s">
        <v>142</v>
      </c>
      <c r="D138" s="21"/>
      <c r="E138" s="21"/>
      <c r="F138" s="22"/>
      <c r="G138" s="20" t="s">
        <v>140</v>
      </c>
      <c r="H138" s="21"/>
      <c r="I138" s="21"/>
      <c r="J138" s="21"/>
      <c r="K138" s="22"/>
      <c r="L138" s="53" t="str">
        <f>C138&amp;"_"&amp;TEXT(2,"00")</f>
        <v>DLV_10_02</v>
      </c>
      <c r="M138" s="54"/>
      <c r="N138" s="54"/>
      <c r="O138" s="54"/>
      <c r="P138" s="23" t="s">
        <v>144</v>
      </c>
      <c r="Q138" s="24"/>
      <c r="R138" s="24"/>
      <c r="S138" s="24"/>
      <c r="T138" s="25"/>
      <c r="U138" s="14" t="str">
        <f>"JB_D01_04_"&amp;MID(L138,5,2)&amp;"_"&amp;RIGHT(L138,2)</f>
        <v>JB_D01_04_10_02</v>
      </c>
      <c r="V138" s="15"/>
      <c r="W138" s="15"/>
      <c r="X138" s="15"/>
      <c r="Y138" s="15"/>
      <c r="Z138" s="15"/>
      <c r="AA138" s="15"/>
      <c r="AB138" s="16"/>
      <c r="AC138" s="17" t="str">
        <f>P138 &amp; "ジョブ"</f>
        <v>分析支援サービス_帳票作成ジョブ</v>
      </c>
      <c r="AD138" s="15"/>
      <c r="AE138" s="15"/>
      <c r="AF138" s="15"/>
      <c r="AG138" s="15"/>
      <c r="AH138" s="15"/>
      <c r="AI138" s="15"/>
      <c r="AJ138" s="16"/>
      <c r="AK138" s="58" t="s">
        <v>145</v>
      </c>
      <c r="AL138" s="59"/>
      <c r="AM138" s="59"/>
      <c r="AN138" s="59"/>
      <c r="AO138" s="59"/>
      <c r="AP138" s="59"/>
      <c r="AQ138" s="59"/>
      <c r="AR138" s="59"/>
      <c r="AS138" s="59"/>
      <c r="AT138" s="59"/>
      <c r="AU138" s="59"/>
      <c r="AV138" s="59"/>
      <c r="AW138" s="59"/>
      <c r="AX138" s="59"/>
      <c r="AY138" s="59"/>
      <c r="AZ138" s="59"/>
      <c r="BA138" s="59"/>
      <c r="BB138" s="59"/>
      <c r="BC138" s="59"/>
      <c r="BD138" s="59"/>
      <c r="BE138" s="59"/>
      <c r="BF138" s="60"/>
      <c r="BG138" s="14"/>
      <c r="BH138" s="15"/>
      <c r="BI138" s="15"/>
      <c r="BJ138" s="16"/>
      <c r="BK138" s="27" t="s">
        <v>60</v>
      </c>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9"/>
      <c r="CM138" s="3" t="str">
        <f t="shared" si="148"/>
        <v xml:space="preserve">[JB_D01_04_10_02]
jobName = 分析支援サービス_帳票作成ジョブ
</v>
      </c>
    </row>
    <row r="139" spans="1:91" s="3" customFormat="1" ht="48.75" customHeight="1" x14ac:dyDescent="0.15">
      <c r="A139" s="63">
        <f t="shared" si="0"/>
        <v>135</v>
      </c>
      <c r="B139" s="64"/>
      <c r="C139" s="65" t="s">
        <v>146</v>
      </c>
      <c r="D139" s="66"/>
      <c r="E139" s="66"/>
      <c r="F139" s="67"/>
      <c r="G139" s="65" t="s">
        <v>147</v>
      </c>
      <c r="H139" s="66"/>
      <c r="I139" s="66"/>
      <c r="J139" s="66"/>
      <c r="K139" s="67"/>
      <c r="L139" s="53" t="str">
        <f>C139&amp;"_"&amp;TEXT(1,"00")</f>
        <v>DLV_11_01</v>
      </c>
      <c r="M139" s="54"/>
      <c r="N139" s="54"/>
      <c r="O139" s="54"/>
      <c r="P139" s="23" t="s">
        <v>154</v>
      </c>
      <c r="Q139" s="24"/>
      <c r="R139" s="24"/>
      <c r="S139" s="24"/>
      <c r="T139" s="25"/>
      <c r="U139" s="55" t="str">
        <f>"JB_D01_04_"&amp;MID(L139,5,2)&amp;"_"&amp;TEXT(1,"00")&amp;"_"&amp;RIGHT(L139,2)</f>
        <v>JB_D01_04_11_01_01</v>
      </c>
      <c r="V139" s="56"/>
      <c r="W139" s="56"/>
      <c r="X139" s="56"/>
      <c r="Y139" s="56"/>
      <c r="Z139" s="56"/>
      <c r="AA139" s="56"/>
      <c r="AB139" s="57"/>
      <c r="AC139" s="17" t="str">
        <f t="shared" ref="AC139" si="150">P139 &amp; "ジョブ"</f>
        <v>データ取込状況確認ジョブ</v>
      </c>
      <c r="AD139" s="15"/>
      <c r="AE139" s="15"/>
      <c r="AF139" s="15"/>
      <c r="AG139" s="15"/>
      <c r="AH139" s="15"/>
      <c r="AI139" s="15"/>
      <c r="AJ139" s="16"/>
      <c r="AK139" s="58" t="s">
        <v>149</v>
      </c>
      <c r="AL139" s="59"/>
      <c r="AM139" s="59"/>
      <c r="AN139" s="59"/>
      <c r="AO139" s="59"/>
      <c r="AP139" s="59"/>
      <c r="AQ139" s="59"/>
      <c r="AR139" s="59"/>
      <c r="AS139" s="59"/>
      <c r="AT139" s="59"/>
      <c r="AU139" s="59"/>
      <c r="AV139" s="59"/>
      <c r="AW139" s="59"/>
      <c r="AX139" s="59"/>
      <c r="AY139" s="59"/>
      <c r="AZ139" s="59"/>
      <c r="BA139" s="59"/>
      <c r="BB139" s="59"/>
      <c r="BC139" s="59"/>
      <c r="BD139" s="59"/>
      <c r="BE139" s="59"/>
      <c r="BF139" s="60"/>
      <c r="BG139" s="68"/>
      <c r="BH139" s="56"/>
      <c r="BI139" s="56"/>
      <c r="BJ139" s="57"/>
      <c r="BK139" s="69" t="s">
        <v>60</v>
      </c>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1"/>
      <c r="CM139" s="3" t="str">
        <f t="shared" ref="CM139:CM149" si="151">"["&amp;U139&amp;"]"&amp;CHAR(10)&amp;"jobName = "&amp;SUBSTITUTE(AC139,CHAR(10),"")&amp;CHAR(10)&amp;IF(CK139&lt;&gt;"",CK139&amp;CHAR(10), "")</f>
        <v xml:space="preserve">[JB_D01_04_11_01_01]
jobName = データ取込状況確認ジョブ
</v>
      </c>
    </row>
    <row r="140" spans="1:91" s="3" customFormat="1" ht="36.75" customHeight="1" x14ac:dyDescent="0.15">
      <c r="A140" s="18">
        <f t="shared" si="0"/>
        <v>136</v>
      </c>
      <c r="B140" s="19"/>
      <c r="C140" s="20" t="str">
        <f t="shared" ref="C140:C148" si="152">C139</f>
        <v>DLV_11</v>
      </c>
      <c r="D140" s="21"/>
      <c r="E140" s="21"/>
      <c r="F140" s="22"/>
      <c r="G140" s="20" t="str">
        <f t="shared" ref="G140:G148" si="153">G139</f>
        <v>データ品質調査</v>
      </c>
      <c r="H140" s="21"/>
      <c r="I140" s="21"/>
      <c r="J140" s="21"/>
      <c r="K140" s="22"/>
      <c r="L140" s="53" t="str">
        <f>C140&amp;"_"&amp;TEXT(2,"00")</f>
        <v>DLV_11_02</v>
      </c>
      <c r="M140" s="54"/>
      <c r="N140" s="54"/>
      <c r="O140" s="54"/>
      <c r="P140" s="23" t="s">
        <v>155</v>
      </c>
      <c r="Q140" s="24"/>
      <c r="R140" s="24"/>
      <c r="S140" s="24"/>
      <c r="T140" s="25"/>
      <c r="U140" s="55" t="str">
        <f>"JB_D01_04_"&amp;MID(L140,5,2)&amp;"_"&amp;TEXT(1,"00")&amp;"_"&amp;RIGHT(L140,2)</f>
        <v>JB_D01_04_11_01_02</v>
      </c>
      <c r="V140" s="56"/>
      <c r="W140" s="56"/>
      <c r="X140" s="56"/>
      <c r="Y140" s="56"/>
      <c r="Z140" s="56"/>
      <c r="AA140" s="56"/>
      <c r="AB140" s="57"/>
      <c r="AC140" s="14" t="s">
        <v>162</v>
      </c>
      <c r="AD140" s="15"/>
      <c r="AE140" s="15"/>
      <c r="AF140" s="15"/>
      <c r="AG140" s="15"/>
      <c r="AH140" s="15"/>
      <c r="AI140" s="15"/>
      <c r="AJ140" s="16"/>
      <c r="AK140" s="58" t="s">
        <v>160</v>
      </c>
      <c r="AL140" s="59"/>
      <c r="AM140" s="59"/>
      <c r="AN140" s="59"/>
      <c r="AO140" s="59"/>
      <c r="AP140" s="59"/>
      <c r="AQ140" s="59"/>
      <c r="AR140" s="59"/>
      <c r="AS140" s="59"/>
      <c r="AT140" s="59"/>
      <c r="AU140" s="59"/>
      <c r="AV140" s="59"/>
      <c r="AW140" s="59"/>
      <c r="AX140" s="59"/>
      <c r="AY140" s="59"/>
      <c r="AZ140" s="59"/>
      <c r="BA140" s="59"/>
      <c r="BB140" s="59"/>
      <c r="BC140" s="59"/>
      <c r="BD140" s="59"/>
      <c r="BE140" s="59"/>
      <c r="BF140" s="60"/>
      <c r="BG140" s="14"/>
      <c r="BH140" s="15"/>
      <c r="BI140" s="15"/>
      <c r="BJ140" s="16"/>
      <c r="BK140" s="27" t="s">
        <v>60</v>
      </c>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9"/>
      <c r="CM140" s="3" t="str">
        <f t="shared" si="151"/>
        <v xml:space="preserve">[JB_D01_04_11_01_02]
jobName = 項目別データ状況確認（月次）_基本統計量ジョブ
</v>
      </c>
    </row>
    <row r="141" spans="1:91" s="3" customFormat="1" ht="36.75" customHeight="1" x14ac:dyDescent="0.15">
      <c r="A141" s="18">
        <f t="shared" si="0"/>
        <v>137</v>
      </c>
      <c r="B141" s="19"/>
      <c r="C141" s="20" t="str">
        <f t="shared" si="152"/>
        <v>DLV_11</v>
      </c>
      <c r="D141" s="21"/>
      <c r="E141" s="21"/>
      <c r="F141" s="22"/>
      <c r="G141" s="20" t="str">
        <f t="shared" si="153"/>
        <v>データ品質調査</v>
      </c>
      <c r="H141" s="21"/>
      <c r="I141" s="21"/>
      <c r="J141" s="21"/>
      <c r="K141" s="22"/>
      <c r="L141" s="53" t="str">
        <f>C141&amp;"_"&amp;TEXT(2,"00")</f>
        <v>DLV_11_02</v>
      </c>
      <c r="M141" s="54"/>
      <c r="N141" s="54"/>
      <c r="O141" s="54"/>
      <c r="P141" s="23" t="s">
        <v>155</v>
      </c>
      <c r="Q141" s="24"/>
      <c r="R141" s="24"/>
      <c r="S141" s="24"/>
      <c r="T141" s="25"/>
      <c r="U141" s="55" t="str">
        <f>"JB_D01_04_"&amp;MID(L141,5,2)&amp;"_"&amp;TEXT(2,"00")&amp;"_"&amp;RIGHT(L141,2)</f>
        <v>JB_D01_04_11_02_02</v>
      </c>
      <c r="V141" s="56"/>
      <c r="W141" s="56"/>
      <c r="X141" s="56"/>
      <c r="Y141" s="56"/>
      <c r="Z141" s="56"/>
      <c r="AA141" s="56"/>
      <c r="AB141" s="57"/>
      <c r="AC141" s="14" t="s">
        <v>163</v>
      </c>
      <c r="AD141" s="15"/>
      <c r="AE141" s="15"/>
      <c r="AF141" s="15"/>
      <c r="AG141" s="15"/>
      <c r="AH141" s="15"/>
      <c r="AI141" s="15"/>
      <c r="AJ141" s="16"/>
      <c r="AK141" s="58" t="s">
        <v>161</v>
      </c>
      <c r="AL141" s="59"/>
      <c r="AM141" s="59"/>
      <c r="AN141" s="59"/>
      <c r="AO141" s="59"/>
      <c r="AP141" s="59"/>
      <c r="AQ141" s="59"/>
      <c r="AR141" s="59"/>
      <c r="AS141" s="59"/>
      <c r="AT141" s="59"/>
      <c r="AU141" s="59"/>
      <c r="AV141" s="59"/>
      <c r="AW141" s="59"/>
      <c r="AX141" s="59"/>
      <c r="AY141" s="59"/>
      <c r="AZ141" s="59"/>
      <c r="BA141" s="59"/>
      <c r="BB141" s="59"/>
      <c r="BC141" s="59"/>
      <c r="BD141" s="59"/>
      <c r="BE141" s="59"/>
      <c r="BF141" s="60"/>
      <c r="BG141" s="14"/>
      <c r="BH141" s="15"/>
      <c r="BI141" s="15"/>
      <c r="BJ141" s="16"/>
      <c r="BK141" s="27" t="s">
        <v>60</v>
      </c>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c r="CH141" s="28"/>
      <c r="CI141" s="29"/>
      <c r="CM141" s="3" t="str">
        <f t="shared" ref="CM141" si="154">"["&amp;U141&amp;"]"&amp;CHAR(10)&amp;"jobName = "&amp;SUBSTITUTE(AC141,CHAR(10),"")&amp;CHAR(10)&amp;IF(CK141&lt;&gt;"",CK141&amp;CHAR(10), "")</f>
        <v xml:space="preserve">[JB_D01_04_11_02_02]
jobName = 項目別データ状況確認（月次）_度数分布ジョブ
</v>
      </c>
    </row>
    <row r="142" spans="1:91" s="3" customFormat="1" ht="48.75" customHeight="1" x14ac:dyDescent="0.15">
      <c r="A142" s="18">
        <f t="shared" si="0"/>
        <v>138</v>
      </c>
      <c r="B142" s="49"/>
      <c r="C142" s="20" t="str">
        <f t="shared" si="152"/>
        <v>DLV_11</v>
      </c>
      <c r="D142" s="21"/>
      <c r="E142" s="21"/>
      <c r="F142" s="22"/>
      <c r="G142" s="20" t="str">
        <f t="shared" si="153"/>
        <v>データ品質調査</v>
      </c>
      <c r="H142" s="21"/>
      <c r="I142" s="21"/>
      <c r="J142" s="21"/>
      <c r="K142" s="22"/>
      <c r="L142" s="23" t="str">
        <f t="shared" ref="L142:L143" si="155">C142&amp;"_"&amp;TEXT(2,"00")</f>
        <v>DLV_11_02</v>
      </c>
      <c r="M142" s="37"/>
      <c r="N142" s="37"/>
      <c r="O142" s="38"/>
      <c r="P142" s="23" t="s">
        <v>148</v>
      </c>
      <c r="Q142" s="37"/>
      <c r="R142" s="37"/>
      <c r="S142" s="37"/>
      <c r="T142" s="38"/>
      <c r="U142" s="14" t="str">
        <f>"JB_D01_05_"&amp;MID(L142,5,2)&amp;"_"&amp;TEXT(1,"00")&amp;"_"&amp;RIGHT(L142,2)</f>
        <v>JB_D01_05_11_01_02</v>
      </c>
      <c r="V142" s="47"/>
      <c r="W142" s="47"/>
      <c r="X142" s="47"/>
      <c r="Y142" s="47"/>
      <c r="Z142" s="47"/>
      <c r="AA142" s="47"/>
      <c r="AB142" s="48"/>
      <c r="AC142" s="14" t="s">
        <v>156</v>
      </c>
      <c r="AD142" s="47"/>
      <c r="AE142" s="47"/>
      <c r="AF142" s="47"/>
      <c r="AG142" s="47"/>
      <c r="AH142" s="47"/>
      <c r="AI142" s="47"/>
      <c r="AJ142" s="48"/>
      <c r="AK142" s="40" t="s">
        <v>158</v>
      </c>
      <c r="AL142" s="45"/>
      <c r="AM142" s="45"/>
      <c r="AN142" s="45"/>
      <c r="AO142" s="45"/>
      <c r="AP142" s="45"/>
      <c r="AQ142" s="45"/>
      <c r="AR142" s="45"/>
      <c r="AS142" s="45"/>
      <c r="AT142" s="45"/>
      <c r="AU142" s="45"/>
      <c r="AV142" s="45"/>
      <c r="AW142" s="45"/>
      <c r="AX142" s="45"/>
      <c r="AY142" s="45"/>
      <c r="AZ142" s="45"/>
      <c r="BA142" s="45"/>
      <c r="BB142" s="45"/>
      <c r="BC142" s="45"/>
      <c r="BD142" s="45"/>
      <c r="BE142" s="45"/>
      <c r="BF142" s="46"/>
      <c r="BG142" s="14"/>
      <c r="BH142" s="47"/>
      <c r="BI142" s="47"/>
      <c r="BJ142" s="48"/>
      <c r="BK142" s="27" t="s">
        <v>60</v>
      </c>
      <c r="BL142" s="61"/>
      <c r="BM142" s="61"/>
      <c r="BN142" s="61"/>
      <c r="BO142" s="61"/>
      <c r="BP142" s="61"/>
      <c r="BQ142" s="61"/>
      <c r="BR142" s="61"/>
      <c r="BS142" s="61"/>
      <c r="BT142" s="61"/>
      <c r="BU142" s="61"/>
      <c r="BV142" s="61"/>
      <c r="BW142" s="61"/>
      <c r="BX142" s="61"/>
      <c r="BY142" s="61"/>
      <c r="BZ142" s="61"/>
      <c r="CA142" s="61"/>
      <c r="CB142" s="61"/>
      <c r="CC142" s="61"/>
      <c r="CD142" s="61"/>
      <c r="CE142" s="61"/>
      <c r="CF142" s="61"/>
      <c r="CG142" s="61"/>
      <c r="CH142" s="61"/>
      <c r="CI142" s="62"/>
      <c r="CM142" s="3" t="str">
        <f t="shared" si="151"/>
        <v xml:space="preserve">[JB_D01_05_11_01_02]
jobName = 項目別データ状況確認（随時）_基本統計量ジョブ
</v>
      </c>
    </row>
    <row r="143" spans="1:91" s="3" customFormat="1" ht="48.75" customHeight="1" x14ac:dyDescent="0.15">
      <c r="A143" s="18">
        <f t="shared" si="0"/>
        <v>139</v>
      </c>
      <c r="B143" s="49"/>
      <c r="C143" s="20" t="str">
        <f>C141</f>
        <v>DLV_11</v>
      </c>
      <c r="D143" s="21"/>
      <c r="E143" s="21"/>
      <c r="F143" s="22"/>
      <c r="G143" s="20" t="str">
        <f>G141</f>
        <v>データ品質調査</v>
      </c>
      <c r="H143" s="21"/>
      <c r="I143" s="21"/>
      <c r="J143" s="21"/>
      <c r="K143" s="22"/>
      <c r="L143" s="53" t="str">
        <f t="shared" si="155"/>
        <v>DLV_11_02</v>
      </c>
      <c r="M143" s="54"/>
      <c r="N143" s="54"/>
      <c r="O143" s="54"/>
      <c r="P143" s="23" t="s">
        <v>148</v>
      </c>
      <c r="Q143" s="24"/>
      <c r="R143" s="24"/>
      <c r="S143" s="24"/>
      <c r="T143" s="25"/>
      <c r="U143" s="55" t="str">
        <f>"JB_D01_05_"&amp;MID(L143,5,2)&amp;"_"&amp;TEXT(2,"00")&amp;"_"&amp;RIGHT(L143,2)</f>
        <v>JB_D01_05_11_02_02</v>
      </c>
      <c r="V143" s="56"/>
      <c r="W143" s="56"/>
      <c r="X143" s="56"/>
      <c r="Y143" s="56"/>
      <c r="Z143" s="56"/>
      <c r="AA143" s="56"/>
      <c r="AB143" s="57"/>
      <c r="AC143" s="14" t="s">
        <v>157</v>
      </c>
      <c r="AD143" s="15"/>
      <c r="AE143" s="15"/>
      <c r="AF143" s="15"/>
      <c r="AG143" s="15"/>
      <c r="AH143" s="15"/>
      <c r="AI143" s="15"/>
      <c r="AJ143" s="16"/>
      <c r="AK143" s="58" t="s">
        <v>159</v>
      </c>
      <c r="AL143" s="59"/>
      <c r="AM143" s="59"/>
      <c r="AN143" s="59"/>
      <c r="AO143" s="59"/>
      <c r="AP143" s="59"/>
      <c r="AQ143" s="59"/>
      <c r="AR143" s="59"/>
      <c r="AS143" s="59"/>
      <c r="AT143" s="59"/>
      <c r="AU143" s="59"/>
      <c r="AV143" s="59"/>
      <c r="AW143" s="59"/>
      <c r="AX143" s="59"/>
      <c r="AY143" s="59"/>
      <c r="AZ143" s="59"/>
      <c r="BA143" s="59"/>
      <c r="BB143" s="59"/>
      <c r="BC143" s="59"/>
      <c r="BD143" s="59"/>
      <c r="BE143" s="59"/>
      <c r="BF143" s="60"/>
      <c r="BG143" s="14"/>
      <c r="BH143" s="15"/>
      <c r="BI143" s="15"/>
      <c r="BJ143" s="16"/>
      <c r="BK143" s="27" t="s">
        <v>60</v>
      </c>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c r="CH143" s="28"/>
      <c r="CI143" s="29"/>
      <c r="CM143" s="3" t="str">
        <f t="shared" si="151"/>
        <v xml:space="preserve">[JB_D01_05_11_02_02]
jobName = 項目別データ状況確認（随時）_度数分布ジョブ
</v>
      </c>
    </row>
    <row r="144" spans="1:91" s="3" customFormat="1" ht="48.75" customHeight="1" x14ac:dyDescent="0.15">
      <c r="A144" s="18">
        <f t="shared" si="0"/>
        <v>140</v>
      </c>
      <c r="B144" s="49"/>
      <c r="C144" s="20" t="str">
        <f>C142</f>
        <v>DLV_11</v>
      </c>
      <c r="D144" s="21"/>
      <c r="E144" s="21"/>
      <c r="F144" s="22"/>
      <c r="G144" s="20" t="str">
        <f>G142</f>
        <v>データ品質調査</v>
      </c>
      <c r="H144" s="21"/>
      <c r="I144" s="21"/>
      <c r="J144" s="21"/>
      <c r="K144" s="22"/>
      <c r="L144" s="53" t="str">
        <f>C144&amp;"_"&amp;TEXT(3,"00")</f>
        <v>DLV_11_03</v>
      </c>
      <c r="M144" s="54"/>
      <c r="N144" s="54"/>
      <c r="O144" s="54"/>
      <c r="P144" s="23" t="s">
        <v>180</v>
      </c>
      <c r="Q144" s="24"/>
      <c r="R144" s="24"/>
      <c r="S144" s="24"/>
      <c r="T144" s="25"/>
      <c r="U144" s="55" t="str">
        <f>"JB_D01_04_"&amp;MID(L144,5,2)&amp;"_"&amp;TEXT(2,"00")&amp;"_"&amp;RIGHT(L144,2)</f>
        <v>JB_D01_04_11_02_03</v>
      </c>
      <c r="V144" s="56"/>
      <c r="W144" s="56"/>
      <c r="X144" s="56"/>
      <c r="Y144" s="56"/>
      <c r="Z144" s="56"/>
      <c r="AA144" s="56"/>
      <c r="AB144" s="57"/>
      <c r="AC144" s="14" t="s">
        <v>181</v>
      </c>
      <c r="AD144" s="15"/>
      <c r="AE144" s="15"/>
      <c r="AF144" s="15"/>
      <c r="AG144" s="15"/>
      <c r="AH144" s="15"/>
      <c r="AI144" s="15"/>
      <c r="AJ144" s="16"/>
      <c r="AK144" s="58" t="s">
        <v>182</v>
      </c>
      <c r="AL144" s="59"/>
      <c r="AM144" s="59"/>
      <c r="AN144" s="59"/>
      <c r="AO144" s="59"/>
      <c r="AP144" s="59"/>
      <c r="AQ144" s="59"/>
      <c r="AR144" s="59"/>
      <c r="AS144" s="59"/>
      <c r="AT144" s="59"/>
      <c r="AU144" s="59"/>
      <c r="AV144" s="59"/>
      <c r="AW144" s="59"/>
      <c r="AX144" s="59"/>
      <c r="AY144" s="59"/>
      <c r="AZ144" s="59"/>
      <c r="BA144" s="59"/>
      <c r="BB144" s="59"/>
      <c r="BC144" s="59"/>
      <c r="BD144" s="59"/>
      <c r="BE144" s="59"/>
      <c r="BF144" s="60"/>
      <c r="BG144" s="14"/>
      <c r="BH144" s="15"/>
      <c r="BI144" s="15"/>
      <c r="BJ144" s="16"/>
      <c r="BK144" s="27" t="s">
        <v>60</v>
      </c>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c r="CH144" s="28"/>
      <c r="CI144" s="29"/>
      <c r="CM144" s="3" t="str">
        <f t="shared" ref="CM144:CM148" si="156">"["&amp;U144&amp;"]"&amp;CHAR(10)&amp;"jobName = "&amp;SUBSTITUTE(AC144,CHAR(10),"")&amp;CHAR(10)&amp;IF(CK144&lt;&gt;"",CK144&amp;CHAR(10), "")</f>
        <v xml:space="preserve">[JB_D01_04_11_02_03]
jobName = MML項目欠損等チェックジョブ
</v>
      </c>
    </row>
    <row r="145" spans="1:91" s="3" customFormat="1" ht="48.75" customHeight="1" x14ac:dyDescent="0.15">
      <c r="A145" s="63">
        <f t="shared" si="0"/>
        <v>141</v>
      </c>
      <c r="B145" s="64"/>
      <c r="C145" s="65" t="s">
        <v>165</v>
      </c>
      <c r="D145" s="66"/>
      <c r="E145" s="66"/>
      <c r="F145" s="67"/>
      <c r="G145" s="65" t="s">
        <v>166</v>
      </c>
      <c r="H145" s="66"/>
      <c r="I145" s="66"/>
      <c r="J145" s="66"/>
      <c r="K145" s="67"/>
      <c r="L145" s="53" t="str">
        <f>C145&amp;"_"&amp;TEXT(1,"00")</f>
        <v>DLV_12_01</v>
      </c>
      <c r="M145" s="54"/>
      <c r="N145" s="54"/>
      <c r="O145" s="54"/>
      <c r="P145" s="23" t="s">
        <v>167</v>
      </c>
      <c r="Q145" s="24"/>
      <c r="R145" s="24"/>
      <c r="S145" s="24"/>
      <c r="T145" s="25"/>
      <c r="U145" s="14" t="str">
        <f t="shared" ref="U145:U148" si="157">"JB_D01_04_"&amp;MID(L145,5,2)&amp;"_"&amp;RIGHT(L145,2)</f>
        <v>JB_D01_04_12_01</v>
      </c>
      <c r="V145" s="15"/>
      <c r="W145" s="15"/>
      <c r="X145" s="15"/>
      <c r="Y145" s="15"/>
      <c r="Z145" s="15"/>
      <c r="AA145" s="15"/>
      <c r="AB145" s="16"/>
      <c r="AC145" s="17" t="str">
        <f t="shared" ref="AC145" si="158">P145 &amp; "ジョブ"</f>
        <v>ファイル列結合ジョブ</v>
      </c>
      <c r="AD145" s="15"/>
      <c r="AE145" s="15"/>
      <c r="AF145" s="15"/>
      <c r="AG145" s="15"/>
      <c r="AH145" s="15"/>
      <c r="AI145" s="15"/>
      <c r="AJ145" s="16"/>
      <c r="AK145" s="58" t="s">
        <v>171</v>
      </c>
      <c r="AL145" s="59"/>
      <c r="AM145" s="59"/>
      <c r="AN145" s="59"/>
      <c r="AO145" s="59"/>
      <c r="AP145" s="59"/>
      <c r="AQ145" s="59"/>
      <c r="AR145" s="59"/>
      <c r="AS145" s="59"/>
      <c r="AT145" s="59"/>
      <c r="AU145" s="59"/>
      <c r="AV145" s="59"/>
      <c r="AW145" s="59"/>
      <c r="AX145" s="59"/>
      <c r="AY145" s="59"/>
      <c r="AZ145" s="59"/>
      <c r="BA145" s="59"/>
      <c r="BB145" s="59"/>
      <c r="BC145" s="59"/>
      <c r="BD145" s="59"/>
      <c r="BE145" s="59"/>
      <c r="BF145" s="60"/>
      <c r="BG145" s="68"/>
      <c r="BH145" s="56"/>
      <c r="BI145" s="56"/>
      <c r="BJ145" s="57"/>
      <c r="BK145" s="69"/>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1"/>
      <c r="CM145" s="3" t="str">
        <f t="shared" si="156"/>
        <v xml:space="preserve">[JB_D01_04_12_01]
jobName = ファイル列結合ジョブ
</v>
      </c>
    </row>
    <row r="146" spans="1:91" s="3" customFormat="1" ht="36.75" customHeight="1" x14ac:dyDescent="0.15">
      <c r="A146" s="18">
        <f t="shared" si="0"/>
        <v>142</v>
      </c>
      <c r="B146" s="19"/>
      <c r="C146" s="20" t="str">
        <f t="shared" si="152"/>
        <v>DLV_12</v>
      </c>
      <c r="D146" s="21"/>
      <c r="E146" s="21"/>
      <c r="F146" s="22"/>
      <c r="G146" s="20" t="str">
        <f t="shared" si="153"/>
        <v>匿名加工運用支援ツール</v>
      </c>
      <c r="H146" s="21"/>
      <c r="I146" s="21"/>
      <c r="J146" s="21"/>
      <c r="K146" s="22"/>
      <c r="L146" s="53" t="str">
        <f>C146&amp;"_"&amp;TEXT(2,"00")</f>
        <v>DLV_12_02</v>
      </c>
      <c r="M146" s="54"/>
      <c r="N146" s="54"/>
      <c r="O146" s="54"/>
      <c r="P146" s="23" t="s">
        <v>168</v>
      </c>
      <c r="Q146" s="24"/>
      <c r="R146" s="24"/>
      <c r="S146" s="24"/>
      <c r="T146" s="25"/>
      <c r="U146" s="14" t="str">
        <f t="shared" si="157"/>
        <v>JB_D01_04_12_02</v>
      </c>
      <c r="V146" s="15"/>
      <c r="W146" s="15"/>
      <c r="X146" s="15"/>
      <c r="Y146" s="15"/>
      <c r="Z146" s="15"/>
      <c r="AA146" s="15"/>
      <c r="AB146" s="16"/>
      <c r="AC146" s="17" t="str">
        <f t="shared" ref="AC146:AC148" si="159">P146 &amp; "ジョブ"</f>
        <v>空行追加ジョブ</v>
      </c>
      <c r="AD146" s="15"/>
      <c r="AE146" s="15"/>
      <c r="AF146" s="15"/>
      <c r="AG146" s="15"/>
      <c r="AH146" s="15"/>
      <c r="AI146" s="15"/>
      <c r="AJ146" s="16"/>
      <c r="AK146" s="58" t="s">
        <v>172</v>
      </c>
      <c r="AL146" s="59"/>
      <c r="AM146" s="59"/>
      <c r="AN146" s="59"/>
      <c r="AO146" s="59"/>
      <c r="AP146" s="59"/>
      <c r="AQ146" s="59"/>
      <c r="AR146" s="59"/>
      <c r="AS146" s="59"/>
      <c r="AT146" s="59"/>
      <c r="AU146" s="59"/>
      <c r="AV146" s="59"/>
      <c r="AW146" s="59"/>
      <c r="AX146" s="59"/>
      <c r="AY146" s="59"/>
      <c r="AZ146" s="59"/>
      <c r="BA146" s="59"/>
      <c r="BB146" s="59"/>
      <c r="BC146" s="59"/>
      <c r="BD146" s="59"/>
      <c r="BE146" s="59"/>
      <c r="BF146" s="60"/>
      <c r="BG146" s="14"/>
      <c r="BH146" s="15"/>
      <c r="BI146" s="15"/>
      <c r="BJ146" s="16"/>
      <c r="BK146" s="27"/>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c r="CH146" s="28"/>
      <c r="CI146" s="29"/>
      <c r="CM146" s="3" t="str">
        <f t="shared" si="156"/>
        <v xml:space="preserve">[JB_D01_04_12_02]
jobName = 空行追加ジョブ
</v>
      </c>
    </row>
    <row r="147" spans="1:91" s="3" customFormat="1" ht="36.75" customHeight="1" x14ac:dyDescent="0.15">
      <c r="A147" s="18">
        <f t="shared" si="0"/>
        <v>143</v>
      </c>
      <c r="B147" s="19"/>
      <c r="C147" s="20" t="str">
        <f t="shared" si="152"/>
        <v>DLV_12</v>
      </c>
      <c r="D147" s="21"/>
      <c r="E147" s="21"/>
      <c r="F147" s="22"/>
      <c r="G147" s="20" t="str">
        <f t="shared" si="153"/>
        <v>匿名加工運用支援ツール</v>
      </c>
      <c r="H147" s="21"/>
      <c r="I147" s="21"/>
      <c r="J147" s="21"/>
      <c r="K147" s="22"/>
      <c r="L147" s="53" t="str">
        <f>C147&amp;"_"&amp;TEXT(3,"00")</f>
        <v>DLV_12_03</v>
      </c>
      <c r="M147" s="54"/>
      <c r="N147" s="54"/>
      <c r="O147" s="54"/>
      <c r="P147" s="23" t="s">
        <v>169</v>
      </c>
      <c r="Q147" s="24"/>
      <c r="R147" s="24"/>
      <c r="S147" s="24"/>
      <c r="T147" s="25"/>
      <c r="U147" s="14" t="str">
        <f t="shared" si="157"/>
        <v>JB_D01_04_12_03</v>
      </c>
      <c r="V147" s="15"/>
      <c r="W147" s="15"/>
      <c r="X147" s="15"/>
      <c r="Y147" s="15"/>
      <c r="Z147" s="15"/>
      <c r="AA147" s="15"/>
      <c r="AB147" s="16"/>
      <c r="AC147" s="17" t="str">
        <f t="shared" si="159"/>
        <v>ファイル列分割ジョブ</v>
      </c>
      <c r="AD147" s="15"/>
      <c r="AE147" s="15"/>
      <c r="AF147" s="15"/>
      <c r="AG147" s="15"/>
      <c r="AH147" s="15"/>
      <c r="AI147" s="15"/>
      <c r="AJ147" s="16"/>
      <c r="AK147" s="58" t="s">
        <v>173</v>
      </c>
      <c r="AL147" s="59"/>
      <c r="AM147" s="59"/>
      <c r="AN147" s="59"/>
      <c r="AO147" s="59"/>
      <c r="AP147" s="59"/>
      <c r="AQ147" s="59"/>
      <c r="AR147" s="59"/>
      <c r="AS147" s="59"/>
      <c r="AT147" s="59"/>
      <c r="AU147" s="59"/>
      <c r="AV147" s="59"/>
      <c r="AW147" s="59"/>
      <c r="AX147" s="59"/>
      <c r="AY147" s="59"/>
      <c r="AZ147" s="59"/>
      <c r="BA147" s="59"/>
      <c r="BB147" s="59"/>
      <c r="BC147" s="59"/>
      <c r="BD147" s="59"/>
      <c r="BE147" s="59"/>
      <c r="BF147" s="60"/>
      <c r="BG147" s="14"/>
      <c r="BH147" s="15"/>
      <c r="BI147" s="15"/>
      <c r="BJ147" s="16"/>
      <c r="BK147" s="27"/>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c r="CH147" s="28"/>
      <c r="CI147" s="29"/>
      <c r="CM147" s="3" t="str">
        <f t="shared" si="156"/>
        <v xml:space="preserve">[JB_D01_04_12_03]
jobName = ファイル列分割ジョブ
</v>
      </c>
    </row>
    <row r="148" spans="1:91" s="3" customFormat="1" ht="48.75" customHeight="1" x14ac:dyDescent="0.15">
      <c r="A148" s="18">
        <f t="shared" si="0"/>
        <v>144</v>
      </c>
      <c r="B148" s="49"/>
      <c r="C148" s="20" t="str">
        <f t="shared" si="152"/>
        <v>DLV_12</v>
      </c>
      <c r="D148" s="21"/>
      <c r="E148" s="21"/>
      <c r="F148" s="22"/>
      <c r="G148" s="20" t="str">
        <f t="shared" si="153"/>
        <v>匿名加工運用支援ツール</v>
      </c>
      <c r="H148" s="21"/>
      <c r="I148" s="21"/>
      <c r="J148" s="21"/>
      <c r="K148" s="22"/>
      <c r="L148" s="23" t="str">
        <f>C148&amp;"_"&amp;TEXT(4,"00")</f>
        <v>DLV_12_04</v>
      </c>
      <c r="M148" s="37"/>
      <c r="N148" s="37"/>
      <c r="O148" s="38"/>
      <c r="P148" s="23" t="s">
        <v>170</v>
      </c>
      <c r="Q148" s="37"/>
      <c r="R148" s="37"/>
      <c r="S148" s="37"/>
      <c r="T148" s="38"/>
      <c r="U148" s="14" t="str">
        <f t="shared" si="157"/>
        <v>JB_D01_04_12_04</v>
      </c>
      <c r="V148" s="15"/>
      <c r="W148" s="15"/>
      <c r="X148" s="15"/>
      <c r="Y148" s="15"/>
      <c r="Z148" s="15"/>
      <c r="AA148" s="15"/>
      <c r="AB148" s="16"/>
      <c r="AC148" s="17" t="str">
        <f t="shared" si="159"/>
        <v>ファイル行結合ジョブ</v>
      </c>
      <c r="AD148" s="15"/>
      <c r="AE148" s="15"/>
      <c r="AF148" s="15"/>
      <c r="AG148" s="15"/>
      <c r="AH148" s="15"/>
      <c r="AI148" s="15"/>
      <c r="AJ148" s="16"/>
      <c r="AK148" s="40" t="s">
        <v>174</v>
      </c>
      <c r="AL148" s="45"/>
      <c r="AM148" s="45"/>
      <c r="AN148" s="45"/>
      <c r="AO148" s="45"/>
      <c r="AP148" s="45"/>
      <c r="AQ148" s="45"/>
      <c r="AR148" s="45"/>
      <c r="AS148" s="45"/>
      <c r="AT148" s="45"/>
      <c r="AU148" s="45"/>
      <c r="AV148" s="45"/>
      <c r="AW148" s="45"/>
      <c r="AX148" s="45"/>
      <c r="AY148" s="45"/>
      <c r="AZ148" s="45"/>
      <c r="BA148" s="45"/>
      <c r="BB148" s="45"/>
      <c r="BC148" s="45"/>
      <c r="BD148" s="45"/>
      <c r="BE148" s="45"/>
      <c r="BF148" s="46"/>
      <c r="BG148" s="14"/>
      <c r="BH148" s="47"/>
      <c r="BI148" s="47"/>
      <c r="BJ148" s="48"/>
      <c r="BK148" s="27"/>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2"/>
      <c r="CM148" s="3" t="str">
        <f t="shared" si="156"/>
        <v xml:space="preserve">[JB_D01_04_12_04]
jobName = ファイル行結合ジョブ
</v>
      </c>
    </row>
    <row r="149" spans="1:91" s="3" customFormat="1" ht="36.75" customHeight="1" x14ac:dyDescent="0.15">
      <c r="A149" s="18">
        <f t="shared" si="0"/>
        <v>145</v>
      </c>
      <c r="B149" s="19"/>
      <c r="C149" s="50" t="str">
        <f>C142</f>
        <v>DLV_11</v>
      </c>
      <c r="D149" s="51"/>
      <c r="E149" s="51"/>
      <c r="F149" s="52"/>
      <c r="G149" s="50" t="str">
        <f>G142</f>
        <v>データ品質調査</v>
      </c>
      <c r="H149" s="51"/>
      <c r="I149" s="51"/>
      <c r="J149" s="51"/>
      <c r="K149" s="52"/>
      <c r="L149" s="53"/>
      <c r="M149" s="54"/>
      <c r="N149" s="54"/>
      <c r="O149" s="54"/>
      <c r="P149" s="23"/>
      <c r="Q149" s="24"/>
      <c r="R149" s="24"/>
      <c r="S149" s="24"/>
      <c r="T149" s="25"/>
      <c r="U149" s="55"/>
      <c r="V149" s="56"/>
      <c r="W149" s="56"/>
      <c r="X149" s="56"/>
      <c r="Y149" s="56"/>
      <c r="Z149" s="56"/>
      <c r="AA149" s="56"/>
      <c r="AB149" s="57"/>
      <c r="AC149" s="14"/>
      <c r="AD149" s="15"/>
      <c r="AE149" s="15"/>
      <c r="AF149" s="15"/>
      <c r="AG149" s="15"/>
      <c r="AH149" s="15"/>
      <c r="AI149" s="15"/>
      <c r="AJ149" s="16"/>
      <c r="AK149" s="58"/>
      <c r="AL149" s="59"/>
      <c r="AM149" s="59"/>
      <c r="AN149" s="59"/>
      <c r="AO149" s="59"/>
      <c r="AP149" s="59"/>
      <c r="AQ149" s="59"/>
      <c r="AR149" s="59"/>
      <c r="AS149" s="59"/>
      <c r="AT149" s="59"/>
      <c r="AU149" s="59"/>
      <c r="AV149" s="59"/>
      <c r="AW149" s="59"/>
      <c r="AX149" s="59"/>
      <c r="AY149" s="59"/>
      <c r="AZ149" s="59"/>
      <c r="BA149" s="59"/>
      <c r="BB149" s="59"/>
      <c r="BC149" s="59"/>
      <c r="BD149" s="59"/>
      <c r="BE149" s="59"/>
      <c r="BF149" s="60"/>
      <c r="BG149" s="14"/>
      <c r="BH149" s="15"/>
      <c r="BI149" s="15"/>
      <c r="BJ149" s="16"/>
      <c r="BK149" s="27"/>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c r="CH149" s="28"/>
      <c r="CI149" s="29"/>
      <c r="CM149" s="3" t="str">
        <f t="shared" si="151"/>
        <v xml:space="preserve">[]
jobName = 
</v>
      </c>
    </row>
    <row r="152" spans="1:91" ht="13.5" customHeight="1" x14ac:dyDescent="0.15"/>
  </sheetData>
  <autoFilter ref="A4:CI149">
    <filterColumn colId="0" showButton="0"/>
    <filterColumn colId="2" showButton="0"/>
    <filterColumn colId="3" showButton="0"/>
    <filterColumn colId="4" showButton="0"/>
    <filterColumn colId="6" showButton="0"/>
    <filterColumn colId="7" showButton="0"/>
    <filterColumn colId="8" showButton="0"/>
    <filterColumn colId="9" showButton="0"/>
    <filterColumn colId="11" showButton="0"/>
    <filterColumn colId="12" showButton="0"/>
    <filterColumn colId="13" showButton="0"/>
    <filterColumn colId="15" showButton="0"/>
    <filterColumn colId="16" showButton="0"/>
    <filterColumn colId="17" showButton="0"/>
    <filterColumn colId="18" showButton="0"/>
    <filterColumn colId="20"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2" showButton="0"/>
    <filterColumn colId="33" showButton="0"/>
    <filterColumn colId="34"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8" showButton="0"/>
    <filterColumn colId="59" showButton="0"/>
    <filterColumn colId="60"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5" showButton="0"/>
  </autoFilter>
  <mergeCells count="1481">
    <mergeCell ref="A6:B6"/>
    <mergeCell ref="C6:F6"/>
    <mergeCell ref="G6:K6"/>
    <mergeCell ref="L6:O6"/>
    <mergeCell ref="P6:T6"/>
    <mergeCell ref="U6:AB6"/>
    <mergeCell ref="AC6:AJ6"/>
    <mergeCell ref="AK6:BF6"/>
    <mergeCell ref="BG6:BJ6"/>
    <mergeCell ref="BK6:CI6"/>
    <mergeCell ref="A55:B55"/>
    <mergeCell ref="C55:F55"/>
    <mergeCell ref="G55:K55"/>
    <mergeCell ref="L55:O55"/>
    <mergeCell ref="P55:T55"/>
    <mergeCell ref="U55:AB55"/>
    <mergeCell ref="AC55:AJ55"/>
    <mergeCell ref="AK55:BF55"/>
    <mergeCell ref="BG55:BJ55"/>
    <mergeCell ref="BK55:CI55"/>
    <mergeCell ref="BG15:BJ15"/>
    <mergeCell ref="BK15:CI15"/>
    <mergeCell ref="A16:B16"/>
    <mergeCell ref="C16:F16"/>
    <mergeCell ref="G16:K16"/>
    <mergeCell ref="L16:O16"/>
    <mergeCell ref="P16:T16"/>
    <mergeCell ref="U16:AB16"/>
    <mergeCell ref="AC16:AJ16"/>
    <mergeCell ref="AK16:BF16"/>
    <mergeCell ref="BG16:BJ16"/>
    <mergeCell ref="BK16:CI16"/>
    <mergeCell ref="A143:B143"/>
    <mergeCell ref="C143:F143"/>
    <mergeCell ref="G143:K143"/>
    <mergeCell ref="L143:O143"/>
    <mergeCell ref="P143:T143"/>
    <mergeCell ref="U143:AB143"/>
    <mergeCell ref="AC143:AJ143"/>
    <mergeCell ref="AK143:BF143"/>
    <mergeCell ref="BG143:BJ143"/>
    <mergeCell ref="BK143:CI143"/>
    <mergeCell ref="A65:B65"/>
    <mergeCell ref="C65:F65"/>
    <mergeCell ref="G65:K65"/>
    <mergeCell ref="L65:O65"/>
    <mergeCell ref="P65:T65"/>
    <mergeCell ref="U65:AB65"/>
    <mergeCell ref="AC65:AJ65"/>
    <mergeCell ref="AK65:BF65"/>
    <mergeCell ref="BG65:BJ65"/>
    <mergeCell ref="BK65:CI65"/>
    <mergeCell ref="BK133:CI133"/>
    <mergeCell ref="A133:B133"/>
    <mergeCell ref="C133:F133"/>
    <mergeCell ref="G133:K133"/>
    <mergeCell ref="L133:O133"/>
    <mergeCell ref="P133:T133"/>
    <mergeCell ref="U133:AB133"/>
    <mergeCell ref="AC133:AJ133"/>
    <mergeCell ref="AK133:BF133"/>
    <mergeCell ref="BG133:BJ133"/>
    <mergeCell ref="BK136:CI136"/>
    <mergeCell ref="A136:B136"/>
    <mergeCell ref="A148:B148"/>
    <mergeCell ref="C148:F148"/>
    <mergeCell ref="G148:K148"/>
    <mergeCell ref="L148:O148"/>
    <mergeCell ref="P148:T148"/>
    <mergeCell ref="U148:AB148"/>
    <mergeCell ref="AC148:AJ148"/>
    <mergeCell ref="AK148:BF148"/>
    <mergeCell ref="BG148:BJ148"/>
    <mergeCell ref="BK148:CI148"/>
    <mergeCell ref="G144:K144"/>
    <mergeCell ref="L144:O144"/>
    <mergeCell ref="P144:T144"/>
    <mergeCell ref="U144:AB144"/>
    <mergeCell ref="AC144:AJ144"/>
    <mergeCell ref="AK144:BF144"/>
    <mergeCell ref="BG144:BJ144"/>
    <mergeCell ref="BK144:CI144"/>
    <mergeCell ref="A146:B146"/>
    <mergeCell ref="C146:F146"/>
    <mergeCell ref="G146:K146"/>
    <mergeCell ref="L146:O146"/>
    <mergeCell ref="P146:T146"/>
    <mergeCell ref="U146:AB146"/>
    <mergeCell ref="AC146:AJ146"/>
    <mergeCell ref="AK146:BF146"/>
    <mergeCell ref="BG146:BJ146"/>
    <mergeCell ref="BK146:CI146"/>
    <mergeCell ref="A147:B147"/>
    <mergeCell ref="C147:F147"/>
    <mergeCell ref="G147:K147"/>
    <mergeCell ref="L147:O147"/>
    <mergeCell ref="P147:T147"/>
    <mergeCell ref="U147:AB147"/>
    <mergeCell ref="AC147:AJ147"/>
    <mergeCell ref="AK147:BF147"/>
    <mergeCell ref="BG147:BJ147"/>
    <mergeCell ref="BK147:CI147"/>
    <mergeCell ref="A145:B145"/>
    <mergeCell ref="C145:F145"/>
    <mergeCell ref="G145:K145"/>
    <mergeCell ref="L145:O145"/>
    <mergeCell ref="P145:T145"/>
    <mergeCell ref="U145:AB145"/>
    <mergeCell ref="AC145:AJ145"/>
    <mergeCell ref="AK145:BF145"/>
    <mergeCell ref="BG145:BJ145"/>
    <mergeCell ref="BK145:CI145"/>
    <mergeCell ref="L13:O13"/>
    <mergeCell ref="P13:T13"/>
    <mergeCell ref="U13:AB13"/>
    <mergeCell ref="AC13:AJ13"/>
    <mergeCell ref="AK13:BF13"/>
    <mergeCell ref="BG13:BJ13"/>
    <mergeCell ref="BK13:CI13"/>
    <mergeCell ref="AK52:BF52"/>
    <mergeCell ref="BG52:BJ52"/>
    <mergeCell ref="BK52:CI52"/>
    <mergeCell ref="AC52:AJ52"/>
    <mergeCell ref="A51:B51"/>
    <mergeCell ref="C51:F51"/>
    <mergeCell ref="G51:K51"/>
    <mergeCell ref="L51:O51"/>
    <mergeCell ref="P51:T51"/>
    <mergeCell ref="U51:AB51"/>
    <mergeCell ref="AK51:BF51"/>
    <mergeCell ref="P52:T52"/>
    <mergeCell ref="U52:AB52"/>
    <mergeCell ref="AK49:BF49"/>
    <mergeCell ref="BG49:BJ49"/>
    <mergeCell ref="BK49:CI49"/>
    <mergeCell ref="BG51:BJ51"/>
    <mergeCell ref="A15:B15"/>
    <mergeCell ref="C15:F15"/>
    <mergeCell ref="G15:K15"/>
    <mergeCell ref="L15:O15"/>
    <mergeCell ref="P15:T15"/>
    <mergeCell ref="U15:AB15"/>
    <mergeCell ref="AC15:AJ15"/>
    <mergeCell ref="AK15:BF15"/>
    <mergeCell ref="BK51:CI51"/>
    <mergeCell ref="AC51:AJ51"/>
    <mergeCell ref="A49:B49"/>
    <mergeCell ref="C49:F49"/>
    <mergeCell ref="G49:K49"/>
    <mergeCell ref="L49:O49"/>
    <mergeCell ref="A52:B52"/>
    <mergeCell ref="C52:F52"/>
    <mergeCell ref="G52:K52"/>
    <mergeCell ref="L52:O52"/>
    <mergeCell ref="A48:B48"/>
    <mergeCell ref="C48:F48"/>
    <mergeCell ref="G48:K48"/>
    <mergeCell ref="L48:O48"/>
    <mergeCell ref="P48:T48"/>
    <mergeCell ref="U48:AB48"/>
    <mergeCell ref="A54:B54"/>
    <mergeCell ref="C54:F54"/>
    <mergeCell ref="G54:K54"/>
    <mergeCell ref="L54:O54"/>
    <mergeCell ref="P54:T54"/>
    <mergeCell ref="U54:AB54"/>
    <mergeCell ref="AK54:BF54"/>
    <mergeCell ref="BG54:BJ54"/>
    <mergeCell ref="BK54:CI54"/>
    <mergeCell ref="AC54:AJ54"/>
    <mergeCell ref="A53:B53"/>
    <mergeCell ref="C53:F53"/>
    <mergeCell ref="G53:K53"/>
    <mergeCell ref="L53:O53"/>
    <mergeCell ref="P53:T53"/>
    <mergeCell ref="U53:AB53"/>
    <mergeCell ref="AC53:AJ53"/>
    <mergeCell ref="BG53:BJ53"/>
    <mergeCell ref="BK53:CI53"/>
    <mergeCell ref="AK53:BF53"/>
    <mergeCell ref="AC48:AJ48"/>
    <mergeCell ref="AK48:BF48"/>
    <mergeCell ref="BG48:BJ48"/>
    <mergeCell ref="BK48:CI48"/>
    <mergeCell ref="A47:B47"/>
    <mergeCell ref="U50:AB50"/>
    <mergeCell ref="AK50:BF50"/>
    <mergeCell ref="BG50:BJ50"/>
    <mergeCell ref="BK50:CI50"/>
    <mergeCell ref="AC49:AJ49"/>
    <mergeCell ref="AC50:AJ50"/>
    <mergeCell ref="A50:B50"/>
    <mergeCell ref="C50:F50"/>
    <mergeCell ref="G50:K50"/>
    <mergeCell ref="L50:O50"/>
    <mergeCell ref="P50:T50"/>
    <mergeCell ref="P49:T49"/>
    <mergeCell ref="U49:AB49"/>
    <mergeCell ref="C47:F47"/>
    <mergeCell ref="G47:K47"/>
    <mergeCell ref="L47:O47"/>
    <mergeCell ref="P47:T47"/>
    <mergeCell ref="L32:O32"/>
    <mergeCell ref="P32:T32"/>
    <mergeCell ref="U32:AB32"/>
    <mergeCell ref="A38:B38"/>
    <mergeCell ref="C38:F38"/>
    <mergeCell ref="G38:K38"/>
    <mergeCell ref="L38:O38"/>
    <mergeCell ref="A40:B40"/>
    <mergeCell ref="C40:F40"/>
    <mergeCell ref="G40:K40"/>
    <mergeCell ref="L40:O40"/>
    <mergeCell ref="P40:T40"/>
    <mergeCell ref="U40:AB40"/>
    <mergeCell ref="AC40:AJ40"/>
    <mergeCell ref="BK31:CI31"/>
    <mergeCell ref="BK38:CI38"/>
    <mergeCell ref="A37:B37"/>
    <mergeCell ref="C37:F37"/>
    <mergeCell ref="G37:K37"/>
    <mergeCell ref="L37:O37"/>
    <mergeCell ref="P37:T37"/>
    <mergeCell ref="U37:AB37"/>
    <mergeCell ref="AC34:AJ34"/>
    <mergeCell ref="BK37:CI37"/>
    <mergeCell ref="A36:B36"/>
    <mergeCell ref="C36:F36"/>
    <mergeCell ref="G36:K36"/>
    <mergeCell ref="L36:O36"/>
    <mergeCell ref="P36:T36"/>
    <mergeCell ref="U36:AB36"/>
    <mergeCell ref="BG36:BJ36"/>
    <mergeCell ref="AK36:BF36"/>
    <mergeCell ref="BK27:CI27"/>
    <mergeCell ref="A28:B28"/>
    <mergeCell ref="C28:F28"/>
    <mergeCell ref="G28:K28"/>
    <mergeCell ref="L28:O28"/>
    <mergeCell ref="P28:T28"/>
    <mergeCell ref="U28:AB28"/>
    <mergeCell ref="AC28:AJ28"/>
    <mergeCell ref="AK28:BF28"/>
    <mergeCell ref="BG28:BJ28"/>
    <mergeCell ref="BK28:CI28"/>
    <mergeCell ref="A27:B27"/>
    <mergeCell ref="C27:F27"/>
    <mergeCell ref="G27:K27"/>
    <mergeCell ref="L27:O27"/>
    <mergeCell ref="P27:T27"/>
    <mergeCell ref="U27:AB27"/>
    <mergeCell ref="AC27:AJ27"/>
    <mergeCell ref="AK27:BF27"/>
    <mergeCell ref="BG27:BJ27"/>
    <mergeCell ref="AK32:BF32"/>
    <mergeCell ref="BG32:BJ32"/>
    <mergeCell ref="AC30:AJ30"/>
    <mergeCell ref="AC32:AJ32"/>
    <mergeCell ref="L31:O31"/>
    <mergeCell ref="P31:T31"/>
    <mergeCell ref="U31:AB31"/>
    <mergeCell ref="AC31:AJ31"/>
    <mergeCell ref="AK31:BF31"/>
    <mergeCell ref="BG31:BJ31"/>
    <mergeCell ref="A31:B31"/>
    <mergeCell ref="C31:F31"/>
    <mergeCell ref="G31:K31"/>
    <mergeCell ref="BK32:CI32"/>
    <mergeCell ref="A34:B34"/>
    <mergeCell ref="A25:B25"/>
    <mergeCell ref="C25:F25"/>
    <mergeCell ref="G25:K25"/>
    <mergeCell ref="L25:O25"/>
    <mergeCell ref="P25:T25"/>
    <mergeCell ref="U25:AB25"/>
    <mergeCell ref="AC25:AJ25"/>
    <mergeCell ref="AK25:BF25"/>
    <mergeCell ref="BG25:BJ25"/>
    <mergeCell ref="BK25:CI25"/>
    <mergeCell ref="A32:B32"/>
    <mergeCell ref="C32:F32"/>
    <mergeCell ref="G32:K32"/>
    <mergeCell ref="BK29:CI29"/>
    <mergeCell ref="BK30:CI30"/>
    <mergeCell ref="A33:B33"/>
    <mergeCell ref="C33:F33"/>
    <mergeCell ref="A24:B24"/>
    <mergeCell ref="C24:F24"/>
    <mergeCell ref="G24:K24"/>
    <mergeCell ref="L24:O24"/>
    <mergeCell ref="P24:T24"/>
    <mergeCell ref="U24:AB24"/>
    <mergeCell ref="AK24:BF24"/>
    <mergeCell ref="AC24:AJ24"/>
    <mergeCell ref="P30:T30"/>
    <mergeCell ref="U30:AB30"/>
    <mergeCell ref="AK30:BF30"/>
    <mergeCell ref="BG24:BJ24"/>
    <mergeCell ref="A29:B29"/>
    <mergeCell ref="BG29:BJ29"/>
    <mergeCell ref="A30:B30"/>
    <mergeCell ref="C30:F30"/>
    <mergeCell ref="G30:K30"/>
    <mergeCell ref="L30:O30"/>
    <mergeCell ref="BG30:BJ30"/>
    <mergeCell ref="AC29:AJ29"/>
    <mergeCell ref="C29:F29"/>
    <mergeCell ref="G29:K29"/>
    <mergeCell ref="L29:O29"/>
    <mergeCell ref="P29:T29"/>
    <mergeCell ref="U29:AB29"/>
    <mergeCell ref="AK29:BF29"/>
    <mergeCell ref="BK20:CI20"/>
    <mergeCell ref="A22:B22"/>
    <mergeCell ref="C22:F22"/>
    <mergeCell ref="G22:K22"/>
    <mergeCell ref="L22:O22"/>
    <mergeCell ref="P22:T22"/>
    <mergeCell ref="U22:AB22"/>
    <mergeCell ref="AC22:AJ22"/>
    <mergeCell ref="AK22:BF22"/>
    <mergeCell ref="BG22:BJ22"/>
    <mergeCell ref="C20:F20"/>
    <mergeCell ref="G20:K20"/>
    <mergeCell ref="L20:O20"/>
    <mergeCell ref="P20:T20"/>
    <mergeCell ref="U20:AB20"/>
    <mergeCell ref="AC20:AJ20"/>
    <mergeCell ref="AK20:BF20"/>
    <mergeCell ref="BG20:BJ20"/>
    <mergeCell ref="BK24:CI24"/>
    <mergeCell ref="A10:B10"/>
    <mergeCell ref="C10:F10"/>
    <mergeCell ref="G10:K10"/>
    <mergeCell ref="L10:O10"/>
    <mergeCell ref="P10:T10"/>
    <mergeCell ref="U10:AB10"/>
    <mergeCell ref="AC10:AJ10"/>
    <mergeCell ref="AK10:BF10"/>
    <mergeCell ref="BG10:BJ10"/>
    <mergeCell ref="BK12:CI12"/>
    <mergeCell ref="A14:B14"/>
    <mergeCell ref="C14:F14"/>
    <mergeCell ref="G14:K14"/>
    <mergeCell ref="L14:O14"/>
    <mergeCell ref="P14:T14"/>
    <mergeCell ref="U14:AB14"/>
    <mergeCell ref="AC14:AJ14"/>
    <mergeCell ref="AK14:BF14"/>
    <mergeCell ref="BG14:BJ14"/>
    <mergeCell ref="BK14:CI14"/>
    <mergeCell ref="A12:B12"/>
    <mergeCell ref="C12:F12"/>
    <mergeCell ref="G12:K12"/>
    <mergeCell ref="L12:O12"/>
    <mergeCell ref="P12:T12"/>
    <mergeCell ref="U12:AB12"/>
    <mergeCell ref="AC12:AJ12"/>
    <mergeCell ref="AK12:BF12"/>
    <mergeCell ref="BG12:BJ12"/>
    <mergeCell ref="A13:B13"/>
    <mergeCell ref="C13:F13"/>
    <mergeCell ref="G13:K13"/>
    <mergeCell ref="C136:F136"/>
    <mergeCell ref="G136:K136"/>
    <mergeCell ref="L136:O136"/>
    <mergeCell ref="P136:T136"/>
    <mergeCell ref="U136:AB136"/>
    <mergeCell ref="AC136:AJ136"/>
    <mergeCell ref="AK136:BF136"/>
    <mergeCell ref="BG136:BJ136"/>
    <mergeCell ref="BK134:CI134"/>
    <mergeCell ref="A134:B134"/>
    <mergeCell ref="C134:F134"/>
    <mergeCell ref="G134:K134"/>
    <mergeCell ref="L134:O134"/>
    <mergeCell ref="P134:T134"/>
    <mergeCell ref="U134:AB134"/>
    <mergeCell ref="AC134:AJ134"/>
    <mergeCell ref="AK134:BF134"/>
    <mergeCell ref="BG134:BJ134"/>
    <mergeCell ref="AC135:AJ135"/>
    <mergeCell ref="AK135:BF135"/>
    <mergeCell ref="BG135:BJ135"/>
    <mergeCell ref="C95:F95"/>
    <mergeCell ref="G95:K95"/>
    <mergeCell ref="L95:O95"/>
    <mergeCell ref="A127:B127"/>
    <mergeCell ref="G127:K127"/>
    <mergeCell ref="L127:O127"/>
    <mergeCell ref="P127:T127"/>
    <mergeCell ref="U127:AB127"/>
    <mergeCell ref="AC127:AJ127"/>
    <mergeCell ref="AK127:BF127"/>
    <mergeCell ref="L8:O8"/>
    <mergeCell ref="P8:T8"/>
    <mergeCell ref="U8:AB8"/>
    <mergeCell ref="AC8:AJ8"/>
    <mergeCell ref="AK8:BF8"/>
    <mergeCell ref="BG8:BJ8"/>
    <mergeCell ref="BK8:CI8"/>
    <mergeCell ref="L128:O128"/>
    <mergeCell ref="P128:T128"/>
    <mergeCell ref="U128:AB128"/>
    <mergeCell ref="AC128:AJ128"/>
    <mergeCell ref="AK128:BF128"/>
    <mergeCell ref="BG128:BJ128"/>
    <mergeCell ref="P93:T93"/>
    <mergeCell ref="BK10:CI10"/>
    <mergeCell ref="C11:F11"/>
    <mergeCell ref="G11:K11"/>
    <mergeCell ref="L11:O11"/>
    <mergeCell ref="P11:T11"/>
    <mergeCell ref="U11:AB11"/>
    <mergeCell ref="AC11:AJ11"/>
    <mergeCell ref="AK11:BF11"/>
    <mergeCell ref="BG11:BJ11"/>
    <mergeCell ref="BK11:CI11"/>
    <mergeCell ref="C19:F19"/>
    <mergeCell ref="G19:K19"/>
    <mergeCell ref="L19:O19"/>
    <mergeCell ref="P19:T19"/>
    <mergeCell ref="U19:AB19"/>
    <mergeCell ref="BK128:CI128"/>
    <mergeCell ref="BK126:CI126"/>
    <mergeCell ref="C127:F127"/>
    <mergeCell ref="BG127:BJ127"/>
    <mergeCell ref="BK127:CI127"/>
    <mergeCell ref="A126:B126"/>
    <mergeCell ref="C126:F126"/>
    <mergeCell ref="G126:K126"/>
    <mergeCell ref="L126:O126"/>
    <mergeCell ref="P126:T126"/>
    <mergeCell ref="U126:AB126"/>
    <mergeCell ref="AC126:AJ126"/>
    <mergeCell ref="AK126:BF126"/>
    <mergeCell ref="BG126:BJ126"/>
    <mergeCell ref="A128:B128"/>
    <mergeCell ref="C128:F128"/>
    <mergeCell ref="G128:K128"/>
    <mergeCell ref="AC89:AJ89"/>
    <mergeCell ref="AK89:BF89"/>
    <mergeCell ref="BG89:BJ89"/>
    <mergeCell ref="BK89:CI89"/>
    <mergeCell ref="A89:B89"/>
    <mergeCell ref="C89:F89"/>
    <mergeCell ref="G89:K89"/>
    <mergeCell ref="L89:O89"/>
    <mergeCell ref="P89:T89"/>
    <mergeCell ref="U89:AB89"/>
    <mergeCell ref="A92:B92"/>
    <mergeCell ref="C92:F92"/>
    <mergeCell ref="G92:K92"/>
    <mergeCell ref="G91:K91"/>
    <mergeCell ref="L91:O91"/>
    <mergeCell ref="P91:T91"/>
    <mergeCell ref="U91:AB91"/>
    <mergeCell ref="AC91:AJ91"/>
    <mergeCell ref="BK87:CI87"/>
    <mergeCell ref="A88:B88"/>
    <mergeCell ref="C88:F88"/>
    <mergeCell ref="G88:K88"/>
    <mergeCell ref="AC88:AJ88"/>
    <mergeCell ref="AK88:BF88"/>
    <mergeCell ref="BG88:BJ88"/>
    <mergeCell ref="BK88:CI88"/>
    <mergeCell ref="A87:B87"/>
    <mergeCell ref="C87:F87"/>
    <mergeCell ref="G87:K87"/>
    <mergeCell ref="L87:O87"/>
    <mergeCell ref="P87:T87"/>
    <mergeCell ref="U87:AB87"/>
    <mergeCell ref="AC87:AJ87"/>
    <mergeCell ref="AK87:BF87"/>
    <mergeCell ref="BG87:BJ87"/>
    <mergeCell ref="L88:O88"/>
    <mergeCell ref="P88:T88"/>
    <mergeCell ref="U88:AB88"/>
    <mergeCell ref="AK91:BF91"/>
    <mergeCell ref="A91:B91"/>
    <mergeCell ref="BG93:BJ93"/>
    <mergeCell ref="BK93:CI93"/>
    <mergeCell ref="BK94:CI94"/>
    <mergeCell ref="A94:B94"/>
    <mergeCell ref="C94:F94"/>
    <mergeCell ref="G94:K94"/>
    <mergeCell ref="L94:O94"/>
    <mergeCell ref="P94:T94"/>
    <mergeCell ref="U94:AB94"/>
    <mergeCell ref="AC94:AJ94"/>
    <mergeCell ref="AK94:BF94"/>
    <mergeCell ref="BG94:BJ94"/>
    <mergeCell ref="G93:K93"/>
    <mergeCell ref="L93:O93"/>
    <mergeCell ref="BK91:CI91"/>
    <mergeCell ref="C91:F91"/>
    <mergeCell ref="U93:AB93"/>
    <mergeCell ref="AC93:AJ93"/>
    <mergeCell ref="AK93:BF93"/>
    <mergeCell ref="BK92:CI92"/>
    <mergeCell ref="A93:B93"/>
    <mergeCell ref="C93:F93"/>
    <mergeCell ref="BK85:CI85"/>
    <mergeCell ref="A86:B86"/>
    <mergeCell ref="C86:F86"/>
    <mergeCell ref="G86:K86"/>
    <mergeCell ref="L86:O86"/>
    <mergeCell ref="P86:T86"/>
    <mergeCell ref="U86:AB86"/>
    <mergeCell ref="AC86:AJ86"/>
    <mergeCell ref="AK86:BF86"/>
    <mergeCell ref="BG86:BJ86"/>
    <mergeCell ref="BK86:CI86"/>
    <mergeCell ref="A85:B85"/>
    <mergeCell ref="C85:F85"/>
    <mergeCell ref="G85:K85"/>
    <mergeCell ref="L85:O85"/>
    <mergeCell ref="P85:T85"/>
    <mergeCell ref="U85:AB85"/>
    <mergeCell ref="AC85:AJ85"/>
    <mergeCell ref="AK85:BF85"/>
    <mergeCell ref="BG85:BJ85"/>
    <mergeCell ref="C61:F61"/>
    <mergeCell ref="G61:K61"/>
    <mergeCell ref="L61:O61"/>
    <mergeCell ref="P61:T61"/>
    <mergeCell ref="U61:AB61"/>
    <mergeCell ref="AC61:AJ61"/>
    <mergeCell ref="AK61:BF61"/>
    <mergeCell ref="BG61:BJ61"/>
    <mergeCell ref="BK61:CI61"/>
    <mergeCell ref="A62:B62"/>
    <mergeCell ref="C62:F62"/>
    <mergeCell ref="G62:K62"/>
    <mergeCell ref="L62:O62"/>
    <mergeCell ref="P62:T62"/>
    <mergeCell ref="U62:AB62"/>
    <mergeCell ref="BK66:CI66"/>
    <mergeCell ref="A66:B66"/>
    <mergeCell ref="C66:F66"/>
    <mergeCell ref="G66:K66"/>
    <mergeCell ref="L66:O66"/>
    <mergeCell ref="P66:T66"/>
    <mergeCell ref="U66:AB66"/>
    <mergeCell ref="AC66:AJ66"/>
    <mergeCell ref="AK66:BF66"/>
    <mergeCell ref="BG66:BJ66"/>
    <mergeCell ref="BL2:BQ2"/>
    <mergeCell ref="BR2:BW2"/>
    <mergeCell ref="A1:K2"/>
    <mergeCell ref="L1:AA1"/>
    <mergeCell ref="AB1:AH1"/>
    <mergeCell ref="AI1:AO1"/>
    <mergeCell ref="AP1:AV1"/>
    <mergeCell ref="AW1:BC1"/>
    <mergeCell ref="BX2:CC2"/>
    <mergeCell ref="BK60:CI60"/>
    <mergeCell ref="A63:B63"/>
    <mergeCell ref="C63:F63"/>
    <mergeCell ref="G63:K63"/>
    <mergeCell ref="L63:O63"/>
    <mergeCell ref="P63:T63"/>
    <mergeCell ref="U63:AB63"/>
    <mergeCell ref="AC63:AJ63"/>
    <mergeCell ref="AK63:BF63"/>
    <mergeCell ref="BG63:BJ63"/>
    <mergeCell ref="BK63:CI63"/>
    <mergeCell ref="AC62:AJ62"/>
    <mergeCell ref="AK62:BF62"/>
    <mergeCell ref="BG62:BJ62"/>
    <mergeCell ref="BK62:CI62"/>
    <mergeCell ref="BK9:CI9"/>
    <mergeCell ref="A9:B9"/>
    <mergeCell ref="C9:F9"/>
    <mergeCell ref="G9:K9"/>
    <mergeCell ref="L9:O9"/>
    <mergeCell ref="P9:T9"/>
    <mergeCell ref="U9:AB9"/>
    <mergeCell ref="AC9:AJ9"/>
    <mergeCell ref="U4:AB4"/>
    <mergeCell ref="AC4:AJ4"/>
    <mergeCell ref="U56:AB56"/>
    <mergeCell ref="AC56:AJ56"/>
    <mergeCell ref="AK56:BF56"/>
    <mergeCell ref="BG56:BJ56"/>
    <mergeCell ref="BK56:CI56"/>
    <mergeCell ref="AW2:BC2"/>
    <mergeCell ref="A5:B5"/>
    <mergeCell ref="C5:F5"/>
    <mergeCell ref="G5:K5"/>
    <mergeCell ref="L5:O5"/>
    <mergeCell ref="P5:T5"/>
    <mergeCell ref="P4:T4"/>
    <mergeCell ref="BD1:BK1"/>
    <mergeCell ref="BL1:BQ1"/>
    <mergeCell ref="AK4:BF4"/>
    <mergeCell ref="BG4:BJ4"/>
    <mergeCell ref="BK4:CI4"/>
    <mergeCell ref="CD2:CI2"/>
    <mergeCell ref="A4:B4"/>
    <mergeCell ref="C4:F4"/>
    <mergeCell ref="G4:K4"/>
    <mergeCell ref="L4:O4"/>
    <mergeCell ref="BR1:BW1"/>
    <mergeCell ref="BX1:CC1"/>
    <mergeCell ref="CD1:CI1"/>
    <mergeCell ref="L2:AA2"/>
    <mergeCell ref="AB2:AH2"/>
    <mergeCell ref="AI2:AO2"/>
    <mergeCell ref="AP2:AV2"/>
    <mergeCell ref="BD2:BK2"/>
    <mergeCell ref="U57:AB57"/>
    <mergeCell ref="AC57:AJ57"/>
    <mergeCell ref="AK57:BF57"/>
    <mergeCell ref="BG57:BJ57"/>
    <mergeCell ref="BK57:CI57"/>
    <mergeCell ref="A58:B58"/>
    <mergeCell ref="C58:F58"/>
    <mergeCell ref="G58:K58"/>
    <mergeCell ref="L58:O58"/>
    <mergeCell ref="P58:T58"/>
    <mergeCell ref="A57:B57"/>
    <mergeCell ref="C57:F57"/>
    <mergeCell ref="G57:K57"/>
    <mergeCell ref="L57:O57"/>
    <mergeCell ref="P57:T57"/>
    <mergeCell ref="U5:AB5"/>
    <mergeCell ref="AC5:AJ5"/>
    <mergeCell ref="AK5:BF5"/>
    <mergeCell ref="BG5:BJ5"/>
    <mergeCell ref="BK5:CI5"/>
    <mergeCell ref="AK9:BF9"/>
    <mergeCell ref="BG9:BJ9"/>
    <mergeCell ref="A56:B56"/>
    <mergeCell ref="C56:F56"/>
    <mergeCell ref="G56:K56"/>
    <mergeCell ref="L56:O56"/>
    <mergeCell ref="P56:T56"/>
    <mergeCell ref="BK58:CI58"/>
    <mergeCell ref="A8:B8"/>
    <mergeCell ref="C8:F8"/>
    <mergeCell ref="G8:K8"/>
    <mergeCell ref="A11:B11"/>
    <mergeCell ref="U58:AB58"/>
    <mergeCell ref="AC58:AJ58"/>
    <mergeCell ref="AK58:BF58"/>
    <mergeCell ref="BG58:BJ58"/>
    <mergeCell ref="U68:AB68"/>
    <mergeCell ref="AC68:AJ68"/>
    <mergeCell ref="AK68:BF68"/>
    <mergeCell ref="BG68:BJ68"/>
    <mergeCell ref="A60:B60"/>
    <mergeCell ref="C60:F60"/>
    <mergeCell ref="G60:K60"/>
    <mergeCell ref="L60:O60"/>
    <mergeCell ref="P60:T60"/>
    <mergeCell ref="U60:AB60"/>
    <mergeCell ref="AC60:AJ60"/>
    <mergeCell ref="AK60:BF60"/>
    <mergeCell ref="BG60:BJ60"/>
    <mergeCell ref="A64:B64"/>
    <mergeCell ref="C64:F64"/>
    <mergeCell ref="C59:F59"/>
    <mergeCell ref="G59:K59"/>
    <mergeCell ref="L59:O59"/>
    <mergeCell ref="P59:T59"/>
    <mergeCell ref="A59:B59"/>
    <mergeCell ref="G64:K64"/>
    <mergeCell ref="L64:O64"/>
    <mergeCell ref="P64:T64"/>
    <mergeCell ref="U64:AB64"/>
    <mergeCell ref="AC64:AJ64"/>
    <mergeCell ref="AK64:BF64"/>
    <mergeCell ref="BG64:BJ64"/>
    <mergeCell ref="A61:B61"/>
    <mergeCell ref="U59:AB59"/>
    <mergeCell ref="AC59:AJ59"/>
    <mergeCell ref="AK59:BF59"/>
    <mergeCell ref="BG59:BJ59"/>
    <mergeCell ref="BK59:CI59"/>
    <mergeCell ref="U80:AB80"/>
    <mergeCell ref="AC80:AJ80"/>
    <mergeCell ref="AK80:BF80"/>
    <mergeCell ref="BG80:BJ80"/>
    <mergeCell ref="BK80:CI80"/>
    <mergeCell ref="U75:AB75"/>
    <mergeCell ref="AC75:AJ75"/>
    <mergeCell ref="BG75:BJ75"/>
    <mergeCell ref="U69:AB69"/>
    <mergeCell ref="AC69:AJ69"/>
    <mergeCell ref="AK69:BF69"/>
    <mergeCell ref="BG69:BJ69"/>
    <mergeCell ref="BK69:CI69"/>
    <mergeCell ref="BK70:CI70"/>
    <mergeCell ref="BK73:CI73"/>
    <mergeCell ref="BG70:BJ70"/>
    <mergeCell ref="BG73:BJ73"/>
    <mergeCell ref="AK73:BF73"/>
    <mergeCell ref="AC79:AJ79"/>
    <mergeCell ref="BG74:BJ74"/>
    <mergeCell ref="BK74:CI74"/>
    <mergeCell ref="AC72:AJ72"/>
    <mergeCell ref="AK72:BF72"/>
    <mergeCell ref="BG72:BJ72"/>
    <mergeCell ref="BK72:CI72"/>
    <mergeCell ref="U71:AB71"/>
    <mergeCell ref="BK64:CI64"/>
    <mergeCell ref="C69:F69"/>
    <mergeCell ref="G69:K69"/>
    <mergeCell ref="L69:O69"/>
    <mergeCell ref="P69:T69"/>
    <mergeCell ref="A80:B80"/>
    <mergeCell ref="C80:F80"/>
    <mergeCell ref="G80:K80"/>
    <mergeCell ref="L80:O80"/>
    <mergeCell ref="P80:T80"/>
    <mergeCell ref="A75:B75"/>
    <mergeCell ref="C75:F75"/>
    <mergeCell ref="G75:K75"/>
    <mergeCell ref="L75:O75"/>
    <mergeCell ref="P75:T75"/>
    <mergeCell ref="A74:B74"/>
    <mergeCell ref="C74:F74"/>
    <mergeCell ref="G74:K74"/>
    <mergeCell ref="L74:O74"/>
    <mergeCell ref="P74:T74"/>
    <mergeCell ref="A71:B71"/>
    <mergeCell ref="C71:F71"/>
    <mergeCell ref="G71:K71"/>
    <mergeCell ref="L71:O71"/>
    <mergeCell ref="P71:T71"/>
    <mergeCell ref="A77:B77"/>
    <mergeCell ref="C77:F77"/>
    <mergeCell ref="G77:K77"/>
    <mergeCell ref="P77:T77"/>
    <mergeCell ref="BG77:BJ77"/>
    <mergeCell ref="L84:O84"/>
    <mergeCell ref="P84:T84"/>
    <mergeCell ref="A78:B78"/>
    <mergeCell ref="C78:F78"/>
    <mergeCell ref="G78:K78"/>
    <mergeCell ref="L78:O78"/>
    <mergeCell ref="P78:T78"/>
    <mergeCell ref="A79:B79"/>
    <mergeCell ref="C79:F79"/>
    <mergeCell ref="G79:K79"/>
    <mergeCell ref="L79:O79"/>
    <mergeCell ref="P79:T79"/>
    <mergeCell ref="A82:B82"/>
    <mergeCell ref="C82:F82"/>
    <mergeCell ref="G82:K82"/>
    <mergeCell ref="L82:O82"/>
    <mergeCell ref="P82:T82"/>
    <mergeCell ref="A81:B81"/>
    <mergeCell ref="C81:F81"/>
    <mergeCell ref="G81:K81"/>
    <mergeCell ref="L81:O81"/>
    <mergeCell ref="P81:T81"/>
    <mergeCell ref="U83:AB83"/>
    <mergeCell ref="AC83:AJ83"/>
    <mergeCell ref="AC81:AJ81"/>
    <mergeCell ref="AK81:BF81"/>
    <mergeCell ref="U79:AB79"/>
    <mergeCell ref="AC70:AJ70"/>
    <mergeCell ref="AK70:BF70"/>
    <mergeCell ref="A70:B70"/>
    <mergeCell ref="A73:B73"/>
    <mergeCell ref="C73:F73"/>
    <mergeCell ref="G73:K73"/>
    <mergeCell ref="L73:O73"/>
    <mergeCell ref="P73:T73"/>
    <mergeCell ref="U73:AB73"/>
    <mergeCell ref="AC73:AJ73"/>
    <mergeCell ref="C70:F70"/>
    <mergeCell ref="G70:K70"/>
    <mergeCell ref="L70:O70"/>
    <mergeCell ref="P70:T70"/>
    <mergeCell ref="U70:AB70"/>
    <mergeCell ref="U78:AB78"/>
    <mergeCell ref="AC78:AJ78"/>
    <mergeCell ref="AK78:BF78"/>
    <mergeCell ref="AK74:BF74"/>
    <mergeCell ref="A72:B72"/>
    <mergeCell ref="C72:F72"/>
    <mergeCell ref="G72:K72"/>
    <mergeCell ref="L72:O72"/>
    <mergeCell ref="AK77:BF77"/>
    <mergeCell ref="U72:AB72"/>
    <mergeCell ref="AC71:AJ71"/>
    <mergeCell ref="U77:AB77"/>
    <mergeCell ref="AC77:AJ77"/>
    <mergeCell ref="AK71:BF71"/>
    <mergeCell ref="P72:T72"/>
    <mergeCell ref="A95:B95"/>
    <mergeCell ref="BG81:BJ81"/>
    <mergeCell ref="BK81:CI81"/>
    <mergeCell ref="BG78:BJ78"/>
    <mergeCell ref="BK78:CI78"/>
    <mergeCell ref="AK79:BF79"/>
    <mergeCell ref="BG79:BJ79"/>
    <mergeCell ref="BK79:CI79"/>
    <mergeCell ref="BK75:CI75"/>
    <mergeCell ref="AK75:BF75"/>
    <mergeCell ref="AC84:AJ84"/>
    <mergeCell ref="AK84:BF84"/>
    <mergeCell ref="BG84:BJ84"/>
    <mergeCell ref="BK84:CI84"/>
    <mergeCell ref="A84:B84"/>
    <mergeCell ref="C84:F84"/>
    <mergeCell ref="G84:K84"/>
    <mergeCell ref="U82:AB82"/>
    <mergeCell ref="AC82:AJ82"/>
    <mergeCell ref="AK82:BF82"/>
    <mergeCell ref="BG82:BJ82"/>
    <mergeCell ref="BK82:CI82"/>
    <mergeCell ref="BK83:CI83"/>
    <mergeCell ref="A83:B83"/>
    <mergeCell ref="C83:F83"/>
    <mergeCell ref="G83:K83"/>
    <mergeCell ref="L83:O83"/>
    <mergeCell ref="P83:T83"/>
    <mergeCell ref="AK83:BF83"/>
    <mergeCell ref="BG83:BJ83"/>
    <mergeCell ref="U84:AB84"/>
    <mergeCell ref="U81:AB81"/>
    <mergeCell ref="G100:K100"/>
    <mergeCell ref="L100:O100"/>
    <mergeCell ref="P100:T100"/>
    <mergeCell ref="U100:AB100"/>
    <mergeCell ref="AC100:AJ100"/>
    <mergeCell ref="U96:AB96"/>
    <mergeCell ref="AC96:AJ96"/>
    <mergeCell ref="AK96:BF96"/>
    <mergeCell ref="BG96:BJ96"/>
    <mergeCell ref="C97:F97"/>
    <mergeCell ref="G97:K97"/>
    <mergeCell ref="L97:O97"/>
    <mergeCell ref="P97:T97"/>
    <mergeCell ref="U97:AB97"/>
    <mergeCell ref="AC97:AJ97"/>
    <mergeCell ref="AK97:BF97"/>
    <mergeCell ref="BG97:BJ97"/>
    <mergeCell ref="BK105:CI105"/>
    <mergeCell ref="A106:B106"/>
    <mergeCell ref="C106:F106"/>
    <mergeCell ref="G106:K106"/>
    <mergeCell ref="L106:O106"/>
    <mergeCell ref="P106:T106"/>
    <mergeCell ref="U106:AB106"/>
    <mergeCell ref="AC106:AJ106"/>
    <mergeCell ref="AK106:BF106"/>
    <mergeCell ref="BG106:BJ106"/>
    <mergeCell ref="BK106:CI106"/>
    <mergeCell ref="A105:B105"/>
    <mergeCell ref="C105:F105"/>
    <mergeCell ref="G105:K105"/>
    <mergeCell ref="L105:O105"/>
    <mergeCell ref="P105:T105"/>
    <mergeCell ref="U105:AB105"/>
    <mergeCell ref="AC105:AJ105"/>
    <mergeCell ref="AK105:BF105"/>
    <mergeCell ref="BG105:BJ105"/>
    <mergeCell ref="BK107:CI107"/>
    <mergeCell ref="A108:B108"/>
    <mergeCell ref="C108:F108"/>
    <mergeCell ref="G108:K108"/>
    <mergeCell ref="L108:O108"/>
    <mergeCell ref="P108:T108"/>
    <mergeCell ref="U108:AB108"/>
    <mergeCell ref="AC108:AJ108"/>
    <mergeCell ref="AK108:BF108"/>
    <mergeCell ref="BG108:BJ108"/>
    <mergeCell ref="BK108:CI108"/>
    <mergeCell ref="A107:B107"/>
    <mergeCell ref="C107:F107"/>
    <mergeCell ref="G107:K107"/>
    <mergeCell ref="L107:O107"/>
    <mergeCell ref="P107:T107"/>
    <mergeCell ref="U107:AB107"/>
    <mergeCell ref="AC107:AJ107"/>
    <mergeCell ref="AK107:BF107"/>
    <mergeCell ref="BG107:BJ107"/>
    <mergeCell ref="BK109:CI109"/>
    <mergeCell ref="A110:B110"/>
    <mergeCell ref="C110:F110"/>
    <mergeCell ref="G110:K110"/>
    <mergeCell ref="L110:O110"/>
    <mergeCell ref="P110:T110"/>
    <mergeCell ref="U110:AB110"/>
    <mergeCell ref="AC110:AJ110"/>
    <mergeCell ref="AK110:BF110"/>
    <mergeCell ref="BG110:BJ110"/>
    <mergeCell ref="BK110:CI110"/>
    <mergeCell ref="A109:B109"/>
    <mergeCell ref="C109:F109"/>
    <mergeCell ref="G109:K109"/>
    <mergeCell ref="L109:O109"/>
    <mergeCell ref="P109:T109"/>
    <mergeCell ref="U109:AB109"/>
    <mergeCell ref="AC109:AJ109"/>
    <mergeCell ref="AK109:BF109"/>
    <mergeCell ref="BG109:BJ109"/>
    <mergeCell ref="BK111:CI111"/>
    <mergeCell ref="A112:B112"/>
    <mergeCell ref="C112:F112"/>
    <mergeCell ref="G112:K112"/>
    <mergeCell ref="L112:O112"/>
    <mergeCell ref="P112:T112"/>
    <mergeCell ref="U112:AB112"/>
    <mergeCell ref="AC112:AJ112"/>
    <mergeCell ref="AK112:BF112"/>
    <mergeCell ref="BG112:BJ112"/>
    <mergeCell ref="BK112:CI112"/>
    <mergeCell ref="A111:B111"/>
    <mergeCell ref="C111:F111"/>
    <mergeCell ref="G111:K111"/>
    <mergeCell ref="L111:O111"/>
    <mergeCell ref="P111:T111"/>
    <mergeCell ref="U111:AB111"/>
    <mergeCell ref="AC111:AJ111"/>
    <mergeCell ref="AK111:BF111"/>
    <mergeCell ref="BG111:BJ111"/>
    <mergeCell ref="BK113:CI113"/>
    <mergeCell ref="A114:B114"/>
    <mergeCell ref="C114:F114"/>
    <mergeCell ref="G114:K114"/>
    <mergeCell ref="L114:O114"/>
    <mergeCell ref="P114:T114"/>
    <mergeCell ref="U114:AB114"/>
    <mergeCell ref="AC114:AJ114"/>
    <mergeCell ref="AK114:BF114"/>
    <mergeCell ref="BG114:BJ114"/>
    <mergeCell ref="BK114:CI114"/>
    <mergeCell ref="A113:B113"/>
    <mergeCell ref="C113:F113"/>
    <mergeCell ref="G113:K113"/>
    <mergeCell ref="L113:O113"/>
    <mergeCell ref="P113:T113"/>
    <mergeCell ref="U113:AB113"/>
    <mergeCell ref="AC113:AJ113"/>
    <mergeCell ref="AK113:BF113"/>
    <mergeCell ref="BG113:BJ113"/>
    <mergeCell ref="BK115:CI115"/>
    <mergeCell ref="A116:B116"/>
    <mergeCell ref="C116:F116"/>
    <mergeCell ref="G116:K116"/>
    <mergeCell ref="L116:O116"/>
    <mergeCell ref="P116:T116"/>
    <mergeCell ref="U116:AB116"/>
    <mergeCell ref="AC116:AJ116"/>
    <mergeCell ref="AK116:BF116"/>
    <mergeCell ref="BG116:BJ116"/>
    <mergeCell ref="BK116:CI116"/>
    <mergeCell ref="A115:B115"/>
    <mergeCell ref="C115:F115"/>
    <mergeCell ref="G115:K115"/>
    <mergeCell ref="L115:O115"/>
    <mergeCell ref="P115:T115"/>
    <mergeCell ref="U115:AB115"/>
    <mergeCell ref="AC115:AJ115"/>
    <mergeCell ref="AK115:BF115"/>
    <mergeCell ref="BG115:BJ115"/>
    <mergeCell ref="BK117:CI117"/>
    <mergeCell ref="A118:B118"/>
    <mergeCell ref="C118:F118"/>
    <mergeCell ref="G118:K118"/>
    <mergeCell ref="L118:O118"/>
    <mergeCell ref="P118:T118"/>
    <mergeCell ref="U118:AB118"/>
    <mergeCell ref="AC118:AJ118"/>
    <mergeCell ref="AK118:BF118"/>
    <mergeCell ref="BG118:BJ118"/>
    <mergeCell ref="BK118:CI118"/>
    <mergeCell ref="A117:B117"/>
    <mergeCell ref="C117:F117"/>
    <mergeCell ref="G117:K117"/>
    <mergeCell ref="L117:O117"/>
    <mergeCell ref="P117:T117"/>
    <mergeCell ref="U117:AB117"/>
    <mergeCell ref="AC117:AJ117"/>
    <mergeCell ref="AK117:BF117"/>
    <mergeCell ref="BG117:BJ117"/>
    <mergeCell ref="BG121:BJ121"/>
    <mergeCell ref="BK119:CI119"/>
    <mergeCell ref="A120:B120"/>
    <mergeCell ref="C120:F120"/>
    <mergeCell ref="G120:K120"/>
    <mergeCell ref="L120:O120"/>
    <mergeCell ref="P120:T120"/>
    <mergeCell ref="U120:AB120"/>
    <mergeCell ref="AC120:AJ120"/>
    <mergeCell ref="AK120:BF120"/>
    <mergeCell ref="BG120:BJ120"/>
    <mergeCell ref="BK120:CI120"/>
    <mergeCell ref="A119:B119"/>
    <mergeCell ref="C119:F119"/>
    <mergeCell ref="G119:K119"/>
    <mergeCell ref="L119:O119"/>
    <mergeCell ref="P119:T119"/>
    <mergeCell ref="U119:AB119"/>
    <mergeCell ref="AC119:AJ119"/>
    <mergeCell ref="AK119:BF119"/>
    <mergeCell ref="BG119:BJ119"/>
    <mergeCell ref="P95:T95"/>
    <mergeCell ref="U95:AB95"/>
    <mergeCell ref="AC95:AJ95"/>
    <mergeCell ref="AK95:BF95"/>
    <mergeCell ref="BG95:BJ95"/>
    <mergeCell ref="A96:B96"/>
    <mergeCell ref="C96:F96"/>
    <mergeCell ref="G96:K96"/>
    <mergeCell ref="L96:O96"/>
    <mergeCell ref="P96:T96"/>
    <mergeCell ref="BK121:CI121"/>
    <mergeCell ref="A122:B122"/>
    <mergeCell ref="C122:F122"/>
    <mergeCell ref="G122:K122"/>
    <mergeCell ref="L122:O122"/>
    <mergeCell ref="P122:T122"/>
    <mergeCell ref="U122:AB122"/>
    <mergeCell ref="AC122:AJ122"/>
    <mergeCell ref="AK122:BF122"/>
    <mergeCell ref="BG122:BJ122"/>
    <mergeCell ref="BK122:CI122"/>
    <mergeCell ref="A121:B121"/>
    <mergeCell ref="C121:F121"/>
    <mergeCell ref="G121:K121"/>
    <mergeCell ref="L121:O121"/>
    <mergeCell ref="P121:T121"/>
    <mergeCell ref="U121:AB121"/>
    <mergeCell ref="AC121:AJ121"/>
    <mergeCell ref="AK121:BF121"/>
    <mergeCell ref="BK103:CI103"/>
    <mergeCell ref="BK101:CI101"/>
    <mergeCell ref="A97:B97"/>
    <mergeCell ref="L124:O124"/>
    <mergeCell ref="P124:T124"/>
    <mergeCell ref="U124:AB124"/>
    <mergeCell ref="AC124:AJ124"/>
    <mergeCell ref="AK124:BF124"/>
    <mergeCell ref="BG124:BJ124"/>
    <mergeCell ref="BK124:CI124"/>
    <mergeCell ref="A123:B123"/>
    <mergeCell ref="P123:T123"/>
    <mergeCell ref="U123:AB123"/>
    <mergeCell ref="AC123:AJ123"/>
    <mergeCell ref="AK123:BF123"/>
    <mergeCell ref="BG123:BJ123"/>
    <mergeCell ref="BK96:CI96"/>
    <mergeCell ref="BK90:CI90"/>
    <mergeCell ref="A90:B90"/>
    <mergeCell ref="C90:F90"/>
    <mergeCell ref="G90:K90"/>
    <mergeCell ref="L90:O90"/>
    <mergeCell ref="P90:T90"/>
    <mergeCell ref="U90:AB90"/>
    <mergeCell ref="AC90:AJ90"/>
    <mergeCell ref="AK90:BF90"/>
    <mergeCell ref="BG90:BJ90"/>
    <mergeCell ref="BK95:CI95"/>
    <mergeCell ref="BG91:BJ91"/>
    <mergeCell ref="L92:O92"/>
    <mergeCell ref="P92:T92"/>
    <mergeCell ref="U92:AB92"/>
    <mergeCell ref="AC92:AJ92"/>
    <mergeCell ref="AK92:BF92"/>
    <mergeCell ref="BG92:BJ92"/>
    <mergeCell ref="BK97:CI97"/>
    <mergeCell ref="A98:B98"/>
    <mergeCell ref="C98:F98"/>
    <mergeCell ref="G98:K98"/>
    <mergeCell ref="L98:O98"/>
    <mergeCell ref="P98:T98"/>
    <mergeCell ref="U98:AB98"/>
    <mergeCell ref="AC98:AJ98"/>
    <mergeCell ref="A103:B103"/>
    <mergeCell ref="C103:F103"/>
    <mergeCell ref="G103:K103"/>
    <mergeCell ref="L103:O103"/>
    <mergeCell ref="P103:T103"/>
    <mergeCell ref="U103:AB103"/>
    <mergeCell ref="AC103:AJ103"/>
    <mergeCell ref="AK103:BF103"/>
    <mergeCell ref="BG103:BJ103"/>
    <mergeCell ref="AK100:BF100"/>
    <mergeCell ref="BG100:BJ100"/>
    <mergeCell ref="L101:O101"/>
    <mergeCell ref="P101:T101"/>
    <mergeCell ref="U101:AB101"/>
    <mergeCell ref="AC101:AJ101"/>
    <mergeCell ref="AK101:BF101"/>
    <mergeCell ref="BG101:BJ101"/>
    <mergeCell ref="U102:AB102"/>
    <mergeCell ref="AC102:AJ102"/>
    <mergeCell ref="AK102:BF102"/>
    <mergeCell ref="BG102:BJ102"/>
    <mergeCell ref="A101:B101"/>
    <mergeCell ref="C101:F101"/>
    <mergeCell ref="G101:K101"/>
    <mergeCell ref="P129:T129"/>
    <mergeCell ref="U129:AB129"/>
    <mergeCell ref="AC129:AJ129"/>
    <mergeCell ref="AK129:BF129"/>
    <mergeCell ref="BG129:BJ129"/>
    <mergeCell ref="BK125:CI125"/>
    <mergeCell ref="BK104:CI104"/>
    <mergeCell ref="A104:B104"/>
    <mergeCell ref="C104:F104"/>
    <mergeCell ref="C123:F123"/>
    <mergeCell ref="G123:K123"/>
    <mergeCell ref="L123:O123"/>
    <mergeCell ref="G104:K104"/>
    <mergeCell ref="L104:O104"/>
    <mergeCell ref="P104:T104"/>
    <mergeCell ref="U104:AB104"/>
    <mergeCell ref="AC104:AJ104"/>
    <mergeCell ref="AK104:BF104"/>
    <mergeCell ref="BG104:BJ104"/>
    <mergeCell ref="A125:B125"/>
    <mergeCell ref="C125:F125"/>
    <mergeCell ref="G125:K125"/>
    <mergeCell ref="L125:O125"/>
    <mergeCell ref="P125:T125"/>
    <mergeCell ref="U125:AB125"/>
    <mergeCell ref="AC125:AJ125"/>
    <mergeCell ref="AK125:BF125"/>
    <mergeCell ref="BG125:BJ125"/>
    <mergeCell ref="BK123:CI123"/>
    <mergeCell ref="A124:B124"/>
    <mergeCell ref="C124:F124"/>
    <mergeCell ref="G124:K124"/>
    <mergeCell ref="G132:K132"/>
    <mergeCell ref="L132:O132"/>
    <mergeCell ref="P132:T132"/>
    <mergeCell ref="U132:AB132"/>
    <mergeCell ref="AC132:AJ132"/>
    <mergeCell ref="AK132:BF132"/>
    <mergeCell ref="AK98:BF98"/>
    <mergeCell ref="BG98:BJ98"/>
    <mergeCell ref="BK98:CI98"/>
    <mergeCell ref="BK99:CI99"/>
    <mergeCell ref="A100:B100"/>
    <mergeCell ref="C100:F100"/>
    <mergeCell ref="P131:T131"/>
    <mergeCell ref="U131:AB131"/>
    <mergeCell ref="AC131:AJ131"/>
    <mergeCell ref="AK131:BF131"/>
    <mergeCell ref="BG131:BJ131"/>
    <mergeCell ref="BK100:CI100"/>
    <mergeCell ref="A99:B99"/>
    <mergeCell ref="C99:F99"/>
    <mergeCell ref="G99:K99"/>
    <mergeCell ref="L99:O99"/>
    <mergeCell ref="P99:T99"/>
    <mergeCell ref="U99:AB99"/>
    <mergeCell ref="AC99:AJ99"/>
    <mergeCell ref="AK99:BF99"/>
    <mergeCell ref="BG99:BJ99"/>
    <mergeCell ref="BK129:CI129"/>
    <mergeCell ref="A129:B129"/>
    <mergeCell ref="C129:F129"/>
    <mergeCell ref="G129:K129"/>
    <mergeCell ref="L129:O129"/>
    <mergeCell ref="BG132:BJ132"/>
    <mergeCell ref="BK132:CI132"/>
    <mergeCell ref="A131:B131"/>
    <mergeCell ref="C131:F131"/>
    <mergeCell ref="G131:K131"/>
    <mergeCell ref="L131:O131"/>
    <mergeCell ref="BK135:CI135"/>
    <mergeCell ref="A135:B135"/>
    <mergeCell ref="C135:F135"/>
    <mergeCell ref="G135:K135"/>
    <mergeCell ref="L135:O135"/>
    <mergeCell ref="P135:T135"/>
    <mergeCell ref="U135:AB135"/>
    <mergeCell ref="BK102:CI102"/>
    <mergeCell ref="A102:B102"/>
    <mergeCell ref="C102:F102"/>
    <mergeCell ref="G102:K102"/>
    <mergeCell ref="L102:O102"/>
    <mergeCell ref="P102:T102"/>
    <mergeCell ref="BK130:CI130"/>
    <mergeCell ref="A130:B130"/>
    <mergeCell ref="C130:F130"/>
    <mergeCell ref="G130:K130"/>
    <mergeCell ref="L130:O130"/>
    <mergeCell ref="P130:T130"/>
    <mergeCell ref="U130:AB130"/>
    <mergeCell ref="AC130:AJ130"/>
    <mergeCell ref="AK130:BF130"/>
    <mergeCell ref="BG130:BJ130"/>
    <mergeCell ref="BK131:CI131"/>
    <mergeCell ref="A132:B132"/>
    <mergeCell ref="C132:F132"/>
    <mergeCell ref="A17:B17"/>
    <mergeCell ref="C17:F17"/>
    <mergeCell ref="G17:K17"/>
    <mergeCell ref="L17:O17"/>
    <mergeCell ref="P17:T17"/>
    <mergeCell ref="U17:AB17"/>
    <mergeCell ref="AC17:AJ17"/>
    <mergeCell ref="AK17:BF17"/>
    <mergeCell ref="BG17:BJ17"/>
    <mergeCell ref="BK17:CI17"/>
    <mergeCell ref="A26:B26"/>
    <mergeCell ref="C26:F26"/>
    <mergeCell ref="G26:K26"/>
    <mergeCell ref="L26:O26"/>
    <mergeCell ref="P26:T26"/>
    <mergeCell ref="U26:AB26"/>
    <mergeCell ref="AC26:AJ26"/>
    <mergeCell ref="AK26:BF26"/>
    <mergeCell ref="BG26:BJ26"/>
    <mergeCell ref="A19:B19"/>
    <mergeCell ref="AC19:AJ19"/>
    <mergeCell ref="AK19:BF19"/>
    <mergeCell ref="BG19:BJ19"/>
    <mergeCell ref="BK19:CI19"/>
    <mergeCell ref="BK26:CI26"/>
    <mergeCell ref="BK18:CI18"/>
    <mergeCell ref="A18:B18"/>
    <mergeCell ref="C18:F18"/>
    <mergeCell ref="G18:K18"/>
    <mergeCell ref="L18:O18"/>
    <mergeCell ref="P18:T18"/>
    <mergeCell ref="U18:AB18"/>
    <mergeCell ref="AC18:AJ18"/>
    <mergeCell ref="AK18:BF18"/>
    <mergeCell ref="BG18:BJ18"/>
    <mergeCell ref="BK22:CI22"/>
    <mergeCell ref="A20:B20"/>
    <mergeCell ref="A137:B137"/>
    <mergeCell ref="C137:F137"/>
    <mergeCell ref="G137:K137"/>
    <mergeCell ref="L137:O137"/>
    <mergeCell ref="P137:T137"/>
    <mergeCell ref="U137:AB137"/>
    <mergeCell ref="AC137:AJ137"/>
    <mergeCell ref="AK137:BF137"/>
    <mergeCell ref="BG137:BJ137"/>
    <mergeCell ref="BK137:CI137"/>
    <mergeCell ref="BG21:BJ21"/>
    <mergeCell ref="BK21:CI21"/>
    <mergeCell ref="BG23:BJ23"/>
    <mergeCell ref="BK23:CI23"/>
    <mergeCell ref="BG39:BJ39"/>
    <mergeCell ref="BK39:CI39"/>
    <mergeCell ref="U34:AB34"/>
    <mergeCell ref="AK34:BF34"/>
    <mergeCell ref="BG34:BJ34"/>
    <mergeCell ref="C34:F34"/>
    <mergeCell ref="G34:K34"/>
    <mergeCell ref="L34:O34"/>
    <mergeCell ref="P34:T34"/>
    <mergeCell ref="A44:B44"/>
    <mergeCell ref="C44:F44"/>
    <mergeCell ref="G44:K44"/>
    <mergeCell ref="L44:O44"/>
    <mergeCell ref="C138:F138"/>
    <mergeCell ref="G138:K138"/>
    <mergeCell ref="L138:O138"/>
    <mergeCell ref="P138:T138"/>
    <mergeCell ref="U138:AB138"/>
    <mergeCell ref="AC138:AJ138"/>
    <mergeCell ref="AK138:BF138"/>
    <mergeCell ref="BG138:BJ138"/>
    <mergeCell ref="BK138:CI138"/>
    <mergeCell ref="A139:B139"/>
    <mergeCell ref="C139:F139"/>
    <mergeCell ref="G139:K139"/>
    <mergeCell ref="L139:O139"/>
    <mergeCell ref="P139:T139"/>
    <mergeCell ref="U139:AB139"/>
    <mergeCell ref="AC139:AJ139"/>
    <mergeCell ref="AK139:BF139"/>
    <mergeCell ref="BG139:BJ139"/>
    <mergeCell ref="BK139:CI139"/>
    <mergeCell ref="BG140:BJ140"/>
    <mergeCell ref="BK140:CI140"/>
    <mergeCell ref="A149:B149"/>
    <mergeCell ref="C149:F149"/>
    <mergeCell ref="G149:K149"/>
    <mergeCell ref="L149:O149"/>
    <mergeCell ref="P149:T149"/>
    <mergeCell ref="U149:AB149"/>
    <mergeCell ref="AC149:AJ149"/>
    <mergeCell ref="AK149:BF149"/>
    <mergeCell ref="BG149:BJ149"/>
    <mergeCell ref="BK149:CI149"/>
    <mergeCell ref="A141:B141"/>
    <mergeCell ref="C141:F141"/>
    <mergeCell ref="G141:K141"/>
    <mergeCell ref="L141:O141"/>
    <mergeCell ref="P141:T141"/>
    <mergeCell ref="U141:AB141"/>
    <mergeCell ref="AC141:AJ141"/>
    <mergeCell ref="AK141:BF141"/>
    <mergeCell ref="BG141:BJ141"/>
    <mergeCell ref="BK141:CI141"/>
    <mergeCell ref="BK142:CI142"/>
    <mergeCell ref="BG142:BJ142"/>
    <mergeCell ref="A140:B140"/>
    <mergeCell ref="C140:F140"/>
    <mergeCell ref="G140:K140"/>
    <mergeCell ref="L140:O140"/>
    <mergeCell ref="P140:T140"/>
    <mergeCell ref="U140:AB140"/>
    <mergeCell ref="AC140:AJ140"/>
    <mergeCell ref="AK140:BF140"/>
    <mergeCell ref="AK142:BF142"/>
    <mergeCell ref="AC142:AJ142"/>
    <mergeCell ref="U142:AB142"/>
    <mergeCell ref="P142:T142"/>
    <mergeCell ref="L142:O142"/>
    <mergeCell ref="G142:K142"/>
    <mergeCell ref="C142:F142"/>
    <mergeCell ref="A142:B142"/>
    <mergeCell ref="A144:B144"/>
    <mergeCell ref="C144:F144"/>
    <mergeCell ref="A21:B21"/>
    <mergeCell ref="C21:F21"/>
    <mergeCell ref="G21:K21"/>
    <mergeCell ref="L21:O21"/>
    <mergeCell ref="P21:T21"/>
    <mergeCell ref="U21:AB21"/>
    <mergeCell ref="AC21:AJ21"/>
    <mergeCell ref="AK21:BF21"/>
    <mergeCell ref="A23:B23"/>
    <mergeCell ref="C23:F23"/>
    <mergeCell ref="G23:K23"/>
    <mergeCell ref="L23:O23"/>
    <mergeCell ref="P23:T23"/>
    <mergeCell ref="U23:AB23"/>
    <mergeCell ref="AC23:AJ23"/>
    <mergeCell ref="AK23:BF23"/>
    <mergeCell ref="AC39:AJ39"/>
    <mergeCell ref="A35:B35"/>
    <mergeCell ref="C35:F35"/>
    <mergeCell ref="G35:K35"/>
    <mergeCell ref="L35:O35"/>
    <mergeCell ref="A138:B138"/>
    <mergeCell ref="AC47:AJ47"/>
    <mergeCell ref="AK47:BF47"/>
    <mergeCell ref="BG47:BJ47"/>
    <mergeCell ref="BK47:CI47"/>
    <mergeCell ref="A46:B46"/>
    <mergeCell ref="C46:F46"/>
    <mergeCell ref="G46:K46"/>
    <mergeCell ref="L46:O46"/>
    <mergeCell ref="P46:T46"/>
    <mergeCell ref="U46:AB46"/>
    <mergeCell ref="AC46:AJ46"/>
    <mergeCell ref="AK46:BF46"/>
    <mergeCell ref="BG46:BJ46"/>
    <mergeCell ref="BK46:CI46"/>
    <mergeCell ref="P42:T42"/>
    <mergeCell ref="U42:AB42"/>
    <mergeCell ref="AC42:AJ42"/>
    <mergeCell ref="AK42:BF42"/>
    <mergeCell ref="BG42:BJ42"/>
    <mergeCell ref="BK42:CI42"/>
    <mergeCell ref="A45:B45"/>
    <mergeCell ref="C45:F45"/>
    <mergeCell ref="U47:AB47"/>
    <mergeCell ref="AC45:AJ45"/>
    <mergeCell ref="G45:K45"/>
    <mergeCell ref="L45:O45"/>
    <mergeCell ref="P45:T45"/>
    <mergeCell ref="U45:AB45"/>
    <mergeCell ref="P44:T44"/>
    <mergeCell ref="U44:AB44"/>
    <mergeCell ref="AC44:AJ44"/>
    <mergeCell ref="AK44:BF44"/>
    <mergeCell ref="BG44:BJ44"/>
    <mergeCell ref="BK44:CI44"/>
    <mergeCell ref="BK34:CI34"/>
    <mergeCell ref="P38:T38"/>
    <mergeCell ref="U38:AB38"/>
    <mergeCell ref="AK38:BF38"/>
    <mergeCell ref="BG38:BJ38"/>
    <mergeCell ref="BK35:CI35"/>
    <mergeCell ref="BK36:CI36"/>
    <mergeCell ref="AK35:BF35"/>
    <mergeCell ref="BG35:BJ35"/>
    <mergeCell ref="AC38:AJ38"/>
    <mergeCell ref="AK45:BF45"/>
    <mergeCell ref="BG45:BJ45"/>
    <mergeCell ref="BK45:CI45"/>
    <mergeCell ref="AK39:BF39"/>
    <mergeCell ref="P35:T35"/>
    <mergeCell ref="U35:AB35"/>
    <mergeCell ref="AC37:AJ37"/>
    <mergeCell ref="AK37:BF37"/>
    <mergeCell ref="BG37:BJ37"/>
    <mergeCell ref="AC35:AJ35"/>
    <mergeCell ref="AC36:AJ36"/>
    <mergeCell ref="AK40:BF40"/>
    <mergeCell ref="BG40:BJ40"/>
    <mergeCell ref="BK40:CI40"/>
    <mergeCell ref="AK41:BF41"/>
    <mergeCell ref="BG41:BJ41"/>
    <mergeCell ref="BK41:CI41"/>
    <mergeCell ref="A43:B43"/>
    <mergeCell ref="C43:F43"/>
    <mergeCell ref="G43:K43"/>
    <mergeCell ref="L43:O43"/>
    <mergeCell ref="P43:T43"/>
    <mergeCell ref="U43:AB43"/>
    <mergeCell ref="AC43:AJ43"/>
    <mergeCell ref="AK43:BF43"/>
    <mergeCell ref="BG43:BJ43"/>
    <mergeCell ref="BK43:CI43"/>
    <mergeCell ref="A42:B42"/>
    <mergeCell ref="C42:F42"/>
    <mergeCell ref="G42:K42"/>
    <mergeCell ref="L42:O42"/>
    <mergeCell ref="BK68:CI68"/>
    <mergeCell ref="A7:B7"/>
    <mergeCell ref="C7:F7"/>
    <mergeCell ref="G7:K7"/>
    <mergeCell ref="L7:O7"/>
    <mergeCell ref="P7:T7"/>
    <mergeCell ref="U7:AB7"/>
    <mergeCell ref="AC7:AJ7"/>
    <mergeCell ref="AK7:BF7"/>
    <mergeCell ref="BG7:BJ7"/>
    <mergeCell ref="BK7:CI7"/>
    <mergeCell ref="G33:K33"/>
    <mergeCell ref="L33:O33"/>
    <mergeCell ref="P33:T33"/>
    <mergeCell ref="U33:AB33"/>
    <mergeCell ref="AC33:AJ33"/>
    <mergeCell ref="AK33:BF33"/>
    <mergeCell ref="BG33:BJ33"/>
    <mergeCell ref="BK33:CI33"/>
    <mergeCell ref="BK67:CI67"/>
    <mergeCell ref="L67:O67"/>
    <mergeCell ref="P67:T67"/>
    <mergeCell ref="U67:AB67"/>
    <mergeCell ref="AC67:AJ67"/>
    <mergeCell ref="AK67:BF67"/>
    <mergeCell ref="BG67:BJ67"/>
    <mergeCell ref="C41:F41"/>
    <mergeCell ref="G41:K41"/>
    <mergeCell ref="L41:O41"/>
    <mergeCell ref="P41:T41"/>
    <mergeCell ref="U41:AB41"/>
    <mergeCell ref="AC41:AJ41"/>
    <mergeCell ref="BG71:BJ71"/>
    <mergeCell ref="BK71:CI71"/>
    <mergeCell ref="L77:O77"/>
    <mergeCell ref="U74:AB74"/>
    <mergeCell ref="AC74:AJ74"/>
    <mergeCell ref="A69:B69"/>
    <mergeCell ref="A41:B41"/>
    <mergeCell ref="G68:K68"/>
    <mergeCell ref="L68:O68"/>
    <mergeCell ref="P68:T68"/>
    <mergeCell ref="A68:B68"/>
    <mergeCell ref="C68:F68"/>
    <mergeCell ref="A39:B39"/>
    <mergeCell ref="C39:F39"/>
    <mergeCell ref="G39:K39"/>
    <mergeCell ref="L39:O39"/>
    <mergeCell ref="P39:T39"/>
    <mergeCell ref="U39:AB39"/>
    <mergeCell ref="BK77:CI77"/>
    <mergeCell ref="A76:B76"/>
    <mergeCell ref="C76:F76"/>
    <mergeCell ref="G76:K76"/>
    <mergeCell ref="L76:O76"/>
    <mergeCell ref="P76:T76"/>
    <mergeCell ref="U76:AB76"/>
    <mergeCell ref="AC76:AJ76"/>
    <mergeCell ref="AK76:BF76"/>
    <mergeCell ref="BG76:BJ76"/>
    <mergeCell ref="BK76:CI76"/>
    <mergeCell ref="A67:B67"/>
    <mergeCell ref="C67:F67"/>
    <mergeCell ref="G67:K67"/>
  </mergeCells>
  <phoneticPr fontId="2"/>
  <pageMargins left="0.23622047244094491" right="0.23622047244094491" top="0.74803149606299213" bottom="0.74803149606299213" header="0.31496062992125984" footer="0.31496062992125984"/>
  <pageSetup paperSize="9" scale="58" fitToHeight="0" orientation="landscape" horizontalDpi="300" verticalDpi="300" r:id="rId1"/>
  <headerFooter alignWithMargins="0"/>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28"/>
  <sheetViews>
    <sheetView showGridLines="0" tabSelected="1" view="pageBreakPreview" zoomScaleNormal="100" zoomScaleSheetLayoutView="100" workbookViewId="0">
      <pane xSplit="20" ySplit="4" topLeftCell="U5" activePane="bottomRight" state="frozenSplit"/>
      <selection pane="topRight" activeCell="U1" sqref="U1"/>
      <selection pane="bottomLeft" activeCell="A5" sqref="A5"/>
      <selection pane="bottomRight" sqref="A1:K2"/>
    </sheetView>
  </sheetViews>
  <sheetFormatPr defaultColWidth="2.625" defaultRowHeight="13.5" x14ac:dyDescent="0.15"/>
  <cols>
    <col min="20" max="20" width="10.75" customWidth="1"/>
    <col min="36" max="36" width="16.125" customWidth="1"/>
  </cols>
  <sheetData>
    <row r="1" spans="1:91" s="1" customFormat="1" ht="13.5" customHeight="1" x14ac:dyDescent="0.15">
      <c r="A1" s="125" t="s">
        <v>13</v>
      </c>
      <c r="B1" s="125"/>
      <c r="C1" s="125"/>
      <c r="D1" s="125"/>
      <c r="E1" s="125"/>
      <c r="F1" s="125"/>
      <c r="G1" s="125"/>
      <c r="H1" s="125"/>
      <c r="I1" s="125"/>
      <c r="J1" s="125"/>
      <c r="K1" s="125"/>
      <c r="L1" s="126" t="s">
        <v>5</v>
      </c>
      <c r="M1" s="127"/>
      <c r="N1" s="127"/>
      <c r="O1" s="127"/>
      <c r="P1" s="127"/>
      <c r="Q1" s="127"/>
      <c r="R1" s="127"/>
      <c r="S1" s="127"/>
      <c r="T1" s="127"/>
      <c r="U1" s="127"/>
      <c r="V1" s="127"/>
      <c r="W1" s="127"/>
      <c r="X1" s="127"/>
      <c r="Y1" s="127"/>
      <c r="Z1" s="127"/>
      <c r="AA1" s="128"/>
      <c r="AB1" s="104"/>
      <c r="AC1" s="94"/>
      <c r="AD1" s="94"/>
      <c r="AE1" s="94"/>
      <c r="AF1" s="94"/>
      <c r="AG1" s="94"/>
      <c r="AH1" s="121"/>
      <c r="AI1" s="105"/>
      <c r="AJ1" s="94"/>
      <c r="AK1" s="94"/>
      <c r="AL1" s="94"/>
      <c r="AM1" s="94"/>
      <c r="AN1" s="94"/>
      <c r="AO1" s="94"/>
      <c r="AP1" s="104"/>
      <c r="AQ1" s="94"/>
      <c r="AR1" s="94"/>
      <c r="AS1" s="94"/>
      <c r="AT1" s="94"/>
      <c r="AU1" s="94"/>
      <c r="AV1" s="121"/>
      <c r="AW1" s="105"/>
      <c r="AX1" s="94"/>
      <c r="AY1" s="94"/>
      <c r="AZ1" s="94"/>
      <c r="BA1" s="94"/>
      <c r="BB1" s="94"/>
      <c r="BC1" s="94"/>
      <c r="BD1" s="104"/>
      <c r="BE1" s="105"/>
      <c r="BF1" s="105"/>
      <c r="BG1" s="105"/>
      <c r="BH1" s="105"/>
      <c r="BI1" s="105"/>
      <c r="BJ1" s="105"/>
      <c r="BK1" s="106"/>
      <c r="BL1" s="107" t="s">
        <v>0</v>
      </c>
      <c r="BM1" s="107"/>
      <c r="BN1" s="107"/>
      <c r="BO1" s="107"/>
      <c r="BP1" s="107"/>
      <c r="BQ1" s="107"/>
      <c r="BR1" s="107" t="s">
        <v>1</v>
      </c>
      <c r="BS1" s="107"/>
      <c r="BT1" s="107"/>
      <c r="BU1" s="107"/>
      <c r="BV1" s="107"/>
      <c r="BW1" s="107"/>
      <c r="BX1" s="107" t="s">
        <v>3</v>
      </c>
      <c r="BY1" s="107"/>
      <c r="BZ1" s="107"/>
      <c r="CA1" s="107"/>
      <c r="CB1" s="107"/>
      <c r="CC1" s="107"/>
      <c r="CD1" s="107" t="s">
        <v>4</v>
      </c>
      <c r="CE1" s="107"/>
      <c r="CF1" s="107"/>
      <c r="CG1" s="107"/>
      <c r="CH1" s="107"/>
      <c r="CI1" s="107"/>
    </row>
    <row r="2" spans="1:91" s="1" customFormat="1" ht="30" customHeight="1" x14ac:dyDescent="0.15">
      <c r="A2" s="125"/>
      <c r="B2" s="125"/>
      <c r="C2" s="125"/>
      <c r="D2" s="125"/>
      <c r="E2" s="125"/>
      <c r="F2" s="125"/>
      <c r="G2" s="125"/>
      <c r="H2" s="125"/>
      <c r="I2" s="125"/>
      <c r="J2" s="125"/>
      <c r="K2" s="125"/>
      <c r="L2" s="117" t="s">
        <v>269</v>
      </c>
      <c r="M2" s="118"/>
      <c r="N2" s="118"/>
      <c r="O2" s="118"/>
      <c r="P2" s="118"/>
      <c r="Q2" s="118"/>
      <c r="R2" s="118"/>
      <c r="S2" s="118"/>
      <c r="T2" s="118"/>
      <c r="U2" s="118"/>
      <c r="V2" s="118"/>
      <c r="W2" s="118"/>
      <c r="X2" s="118"/>
      <c r="Y2" s="118"/>
      <c r="Z2" s="118"/>
      <c r="AA2" s="119"/>
      <c r="AB2" s="120"/>
      <c r="AC2" s="94"/>
      <c r="AD2" s="94"/>
      <c r="AE2" s="94"/>
      <c r="AF2" s="94"/>
      <c r="AG2" s="94"/>
      <c r="AH2" s="121"/>
      <c r="AI2" s="93"/>
      <c r="AJ2" s="94"/>
      <c r="AK2" s="94"/>
      <c r="AL2" s="94"/>
      <c r="AM2" s="94"/>
      <c r="AN2" s="94"/>
      <c r="AO2" s="94"/>
      <c r="AP2" s="120"/>
      <c r="AQ2" s="94"/>
      <c r="AR2" s="94"/>
      <c r="AS2" s="94"/>
      <c r="AT2" s="94"/>
      <c r="AU2" s="94"/>
      <c r="AV2" s="121"/>
      <c r="AW2" s="93"/>
      <c r="AX2" s="94"/>
      <c r="AY2" s="94"/>
      <c r="AZ2" s="94"/>
      <c r="BA2" s="94"/>
      <c r="BB2" s="94"/>
      <c r="BC2" s="94"/>
      <c r="BD2" s="122"/>
      <c r="BE2" s="93"/>
      <c r="BF2" s="93"/>
      <c r="BG2" s="93"/>
      <c r="BH2" s="93"/>
      <c r="BI2" s="93"/>
      <c r="BJ2" s="93"/>
      <c r="BK2" s="123"/>
      <c r="BL2" s="124" t="s">
        <v>77</v>
      </c>
      <c r="BM2" s="114"/>
      <c r="BN2" s="114"/>
      <c r="BO2" s="114"/>
      <c r="BP2" s="114"/>
      <c r="BQ2" s="114"/>
      <c r="BR2" s="113">
        <v>45107</v>
      </c>
      <c r="BS2" s="114"/>
      <c r="BT2" s="114"/>
      <c r="BU2" s="114"/>
      <c r="BV2" s="114"/>
      <c r="BW2" s="114"/>
      <c r="BX2" s="124"/>
      <c r="BY2" s="114"/>
      <c r="BZ2" s="114"/>
      <c r="CA2" s="114"/>
      <c r="CB2" s="114"/>
      <c r="CC2" s="114"/>
      <c r="CD2" s="113"/>
      <c r="CE2" s="114"/>
      <c r="CF2" s="114"/>
      <c r="CG2" s="114"/>
      <c r="CH2" s="114"/>
      <c r="CI2" s="114"/>
    </row>
    <row r="3" spans="1:91" ht="14.25" thickBot="1" x14ac:dyDescent="0.2">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row>
    <row r="4" spans="1:91" s="2" customFormat="1" ht="30" customHeight="1" thickBot="1" x14ac:dyDescent="0.2">
      <c r="A4" s="115" t="s">
        <v>7</v>
      </c>
      <c r="B4" s="116"/>
      <c r="C4" s="101" t="s">
        <v>11</v>
      </c>
      <c r="D4" s="102"/>
      <c r="E4" s="102"/>
      <c r="F4" s="103"/>
      <c r="G4" s="101" t="s">
        <v>2</v>
      </c>
      <c r="H4" s="102"/>
      <c r="I4" s="102"/>
      <c r="J4" s="102"/>
      <c r="K4" s="102"/>
      <c r="L4" s="101" t="s">
        <v>12</v>
      </c>
      <c r="M4" s="102"/>
      <c r="N4" s="102"/>
      <c r="O4" s="103"/>
      <c r="P4" s="101" t="s">
        <v>8</v>
      </c>
      <c r="Q4" s="102"/>
      <c r="R4" s="102"/>
      <c r="S4" s="102"/>
      <c r="T4" s="103"/>
      <c r="U4" s="90" t="s">
        <v>14</v>
      </c>
      <c r="V4" s="91"/>
      <c r="W4" s="91"/>
      <c r="X4" s="91"/>
      <c r="Y4" s="91"/>
      <c r="Z4" s="91"/>
      <c r="AA4" s="91"/>
      <c r="AB4" s="92"/>
      <c r="AC4" s="90" t="s">
        <v>15</v>
      </c>
      <c r="AD4" s="91"/>
      <c r="AE4" s="91"/>
      <c r="AF4" s="91"/>
      <c r="AG4" s="91"/>
      <c r="AH4" s="91"/>
      <c r="AI4" s="91"/>
      <c r="AJ4" s="92"/>
      <c r="AK4" s="108" t="s">
        <v>6</v>
      </c>
      <c r="AL4" s="109"/>
      <c r="AM4" s="109"/>
      <c r="AN4" s="109"/>
      <c r="AO4" s="109"/>
      <c r="AP4" s="109"/>
      <c r="AQ4" s="109"/>
      <c r="AR4" s="109"/>
      <c r="AS4" s="109"/>
      <c r="AT4" s="109"/>
      <c r="AU4" s="109"/>
      <c r="AV4" s="109"/>
      <c r="AW4" s="109"/>
      <c r="AX4" s="109"/>
      <c r="AY4" s="109"/>
      <c r="AZ4" s="109"/>
      <c r="BA4" s="109"/>
      <c r="BB4" s="109"/>
      <c r="BC4" s="109"/>
      <c r="BD4" s="109"/>
      <c r="BE4" s="109"/>
      <c r="BF4" s="109"/>
      <c r="BG4" s="110" t="s">
        <v>9</v>
      </c>
      <c r="BH4" s="111"/>
      <c r="BI4" s="111"/>
      <c r="BJ4" s="111"/>
      <c r="BK4" s="108" t="s">
        <v>10</v>
      </c>
      <c r="BL4" s="109"/>
      <c r="BM4" s="109"/>
      <c r="BN4" s="109"/>
      <c r="BO4" s="109"/>
      <c r="BP4" s="109"/>
      <c r="BQ4" s="109"/>
      <c r="BR4" s="109"/>
      <c r="BS4" s="109"/>
      <c r="BT4" s="109"/>
      <c r="BU4" s="109"/>
      <c r="BV4" s="109"/>
      <c r="BW4" s="109"/>
      <c r="BX4" s="109"/>
      <c r="BY4" s="109"/>
      <c r="BZ4" s="109"/>
      <c r="CA4" s="109"/>
      <c r="CB4" s="109"/>
      <c r="CC4" s="109"/>
      <c r="CD4" s="109"/>
      <c r="CE4" s="109"/>
      <c r="CF4" s="109"/>
      <c r="CG4" s="109"/>
      <c r="CH4" s="109"/>
      <c r="CI4" s="112"/>
    </row>
    <row r="5" spans="1:91" s="3" customFormat="1" ht="82.5" customHeight="1" x14ac:dyDescent="0.15">
      <c r="A5" s="18">
        <f t="shared" ref="A5:A25" si="0">ROW()-4</f>
        <v>1</v>
      </c>
      <c r="B5" s="19"/>
      <c r="C5" s="95" t="s">
        <v>134</v>
      </c>
      <c r="D5" s="96"/>
      <c r="E5" s="96"/>
      <c r="F5" s="97"/>
      <c r="G5" s="95" t="s">
        <v>16</v>
      </c>
      <c r="H5" s="96"/>
      <c r="I5" s="96"/>
      <c r="J5" s="96"/>
      <c r="K5" s="97"/>
      <c r="L5" s="23" t="str">
        <f>C5&amp;"_"&amp;TEXT(1,"00")</f>
        <v>DLV_00_01</v>
      </c>
      <c r="M5" s="37"/>
      <c r="N5" s="37"/>
      <c r="O5" s="38"/>
      <c r="P5" s="23" t="s">
        <v>251</v>
      </c>
      <c r="Q5" s="37"/>
      <c r="R5" s="37"/>
      <c r="S5" s="37"/>
      <c r="T5" s="38"/>
      <c r="U5" s="14" t="str">
        <f>"JB_D02_03"&amp;RIGHT(L5,6)</f>
        <v>JB_D02_03_00_01</v>
      </c>
      <c r="V5" s="15"/>
      <c r="W5" s="15"/>
      <c r="X5" s="15"/>
      <c r="Y5" s="15"/>
      <c r="Z5" s="15"/>
      <c r="AA5" s="15"/>
      <c r="AB5" s="16"/>
      <c r="AC5" s="17" t="str">
        <f>P5 &amp; "ジョブ"</f>
        <v>処理日付設定（受託領域）ジョブ</v>
      </c>
      <c r="AD5" s="15"/>
      <c r="AE5" s="15"/>
      <c r="AF5" s="15"/>
      <c r="AG5" s="15"/>
      <c r="AH5" s="15"/>
      <c r="AI5" s="15"/>
      <c r="AJ5" s="16"/>
      <c r="AK5" s="27" t="s">
        <v>253</v>
      </c>
      <c r="AL5" s="28"/>
      <c r="AM5" s="28"/>
      <c r="AN5" s="28"/>
      <c r="AO5" s="28"/>
      <c r="AP5" s="28"/>
      <c r="AQ5" s="28"/>
      <c r="AR5" s="28"/>
      <c r="AS5" s="28"/>
      <c r="AT5" s="28"/>
      <c r="AU5" s="28"/>
      <c r="AV5" s="28"/>
      <c r="AW5" s="28"/>
      <c r="AX5" s="28"/>
      <c r="AY5" s="28"/>
      <c r="AZ5" s="28"/>
      <c r="BA5" s="28"/>
      <c r="BB5" s="28"/>
      <c r="BC5" s="28"/>
      <c r="BD5" s="28"/>
      <c r="BE5" s="28"/>
      <c r="BF5" s="39"/>
      <c r="BG5" s="89"/>
      <c r="BH5" s="84"/>
      <c r="BI5" s="84"/>
      <c r="BJ5" s="85"/>
      <c r="BK5" s="69" t="s">
        <v>40</v>
      </c>
      <c r="BL5" s="70"/>
      <c r="BM5" s="70"/>
      <c r="BN5" s="70"/>
      <c r="BO5" s="70"/>
      <c r="BP5" s="70"/>
      <c r="BQ5" s="70"/>
      <c r="BR5" s="70"/>
      <c r="BS5" s="70"/>
      <c r="BT5" s="70"/>
      <c r="BU5" s="70"/>
      <c r="BV5" s="70"/>
      <c r="BW5" s="70"/>
      <c r="BX5" s="70"/>
      <c r="BY5" s="70"/>
      <c r="BZ5" s="70"/>
      <c r="CA5" s="70"/>
      <c r="CB5" s="70"/>
      <c r="CC5" s="70"/>
      <c r="CD5" s="70"/>
      <c r="CE5" s="70"/>
      <c r="CF5" s="70"/>
      <c r="CG5" s="70"/>
      <c r="CH5" s="70"/>
      <c r="CI5" s="71"/>
      <c r="CM5" s="3" t="str">
        <f>"["&amp;U5&amp;"]"&amp;CHAR(10)&amp;"jobName = "&amp;SUBSTITUTE(AC5,CHAR(10),"")&amp;CHAR(10)&amp;IF(CK5&lt;&gt;"",CK5&amp;CHAR(10), "")</f>
        <v xml:space="preserve">[JB_D02_03_00_01]
jobName = 処理日付設定（受託領域）ジョブ
</v>
      </c>
    </row>
    <row r="6" spans="1:91" s="3" customFormat="1" ht="50.25" customHeight="1" x14ac:dyDescent="0.15">
      <c r="A6" s="18">
        <f t="shared" si="0"/>
        <v>2</v>
      </c>
      <c r="B6" s="19"/>
      <c r="C6" s="20" t="str">
        <f>C5</f>
        <v>DLV_00</v>
      </c>
      <c r="D6" s="21"/>
      <c r="E6" s="21"/>
      <c r="F6" s="22"/>
      <c r="G6" s="20" t="str">
        <f>G5</f>
        <v>共通</v>
      </c>
      <c r="H6" s="21"/>
      <c r="I6" s="21"/>
      <c r="J6" s="21"/>
      <c r="K6" s="22"/>
      <c r="L6" s="23" t="str">
        <f>C6&amp;"_"&amp;TEXT(2,"00")</f>
        <v>DLV_00_02</v>
      </c>
      <c r="M6" s="37"/>
      <c r="N6" s="37"/>
      <c r="O6" s="38"/>
      <c r="P6" s="23" t="s">
        <v>252</v>
      </c>
      <c r="Q6" s="24"/>
      <c r="R6" s="24"/>
      <c r="S6" s="24"/>
      <c r="T6" s="25"/>
      <c r="U6" s="14" t="str">
        <f>"JB_D02_03"&amp;RIGHT(L6,6)</f>
        <v>JB_D02_03_00_02</v>
      </c>
      <c r="V6" s="15"/>
      <c r="W6" s="15"/>
      <c r="X6" s="15"/>
      <c r="Y6" s="15"/>
      <c r="Z6" s="15"/>
      <c r="AA6" s="15"/>
      <c r="AB6" s="16"/>
      <c r="AC6" s="17" t="str">
        <f t="shared" ref="AC6" si="1">P6 &amp; "ジョブ"</f>
        <v>処理日付クリア（受託領域）ジョブ</v>
      </c>
      <c r="AD6" s="15"/>
      <c r="AE6" s="15"/>
      <c r="AF6" s="15"/>
      <c r="AG6" s="15"/>
      <c r="AH6" s="15"/>
      <c r="AI6" s="15"/>
      <c r="AJ6" s="16"/>
      <c r="AK6" s="27" t="s">
        <v>254</v>
      </c>
      <c r="AL6" s="28"/>
      <c r="AM6" s="28"/>
      <c r="AN6" s="28"/>
      <c r="AO6" s="28"/>
      <c r="AP6" s="28"/>
      <c r="AQ6" s="28"/>
      <c r="AR6" s="28"/>
      <c r="AS6" s="28"/>
      <c r="AT6" s="28"/>
      <c r="AU6" s="28"/>
      <c r="AV6" s="28"/>
      <c r="AW6" s="28"/>
      <c r="AX6" s="28"/>
      <c r="AY6" s="28"/>
      <c r="AZ6" s="28"/>
      <c r="BA6" s="28"/>
      <c r="BB6" s="28"/>
      <c r="BC6" s="28"/>
      <c r="BD6" s="28"/>
      <c r="BE6" s="28"/>
      <c r="BF6" s="39"/>
      <c r="BG6" s="17"/>
      <c r="BH6" s="15"/>
      <c r="BI6" s="15"/>
      <c r="BJ6" s="16"/>
      <c r="BK6" s="27" t="s">
        <v>255</v>
      </c>
      <c r="BL6" s="28"/>
      <c r="BM6" s="28"/>
      <c r="BN6" s="28"/>
      <c r="BO6" s="28"/>
      <c r="BP6" s="28"/>
      <c r="BQ6" s="28"/>
      <c r="BR6" s="28"/>
      <c r="BS6" s="28"/>
      <c r="BT6" s="28"/>
      <c r="BU6" s="28"/>
      <c r="BV6" s="28"/>
      <c r="BW6" s="28"/>
      <c r="BX6" s="28"/>
      <c r="BY6" s="28"/>
      <c r="BZ6" s="28"/>
      <c r="CA6" s="28"/>
      <c r="CB6" s="28"/>
      <c r="CC6" s="28"/>
      <c r="CD6" s="28"/>
      <c r="CE6" s="28"/>
      <c r="CF6" s="28"/>
      <c r="CG6" s="28"/>
      <c r="CH6" s="28"/>
      <c r="CI6" s="29"/>
      <c r="CM6" s="3" t="str">
        <f t="shared" ref="CM6" si="2">"["&amp;U6&amp;"]"&amp;CHAR(10)&amp;"jobName = "&amp;SUBSTITUTE(AC6,CHAR(10),"")&amp;CHAR(10)&amp;IF(CK6&lt;&gt;"",CK6&amp;CHAR(10), "")</f>
        <v xml:space="preserve">[JB_D02_03_00_02]
jobName = 処理日付クリア（受託領域）ジョブ
</v>
      </c>
    </row>
    <row r="7" spans="1:91" s="3" customFormat="1" ht="36.75" customHeight="1" x14ac:dyDescent="0.15">
      <c r="A7" s="18">
        <f t="shared" si="0"/>
        <v>3</v>
      </c>
      <c r="B7" s="19"/>
      <c r="C7" s="65" t="s">
        <v>31</v>
      </c>
      <c r="D7" s="66"/>
      <c r="E7" s="66"/>
      <c r="F7" s="67"/>
      <c r="G7" s="65" t="s">
        <v>185</v>
      </c>
      <c r="H7" s="66"/>
      <c r="I7" s="66"/>
      <c r="J7" s="66"/>
      <c r="K7" s="67"/>
      <c r="L7" s="23" t="str">
        <f>C7&amp;"_"&amp;TEXT(5,"00")</f>
        <v>DLV_01_05</v>
      </c>
      <c r="M7" s="24"/>
      <c r="N7" s="24"/>
      <c r="O7" s="24"/>
      <c r="P7" s="23" t="s">
        <v>235</v>
      </c>
      <c r="Q7" s="24"/>
      <c r="R7" s="24"/>
      <c r="S7" s="24"/>
      <c r="T7" s="25"/>
      <c r="U7" s="14" t="str">
        <f>"JB_D02_03"&amp;RIGHT(L7,6)&amp;"_"&amp;TEXT(1,"00")</f>
        <v>JB_D02_03_01_05_01</v>
      </c>
      <c r="V7" s="15"/>
      <c r="W7" s="15"/>
      <c r="X7" s="15"/>
      <c r="Y7" s="15"/>
      <c r="Z7" s="15"/>
      <c r="AA7" s="15"/>
      <c r="AB7" s="16"/>
      <c r="AC7" s="14" t="s">
        <v>270</v>
      </c>
      <c r="AD7" s="15"/>
      <c r="AE7" s="15"/>
      <c r="AF7" s="15"/>
      <c r="AG7" s="15"/>
      <c r="AH7" s="15"/>
      <c r="AI7" s="15"/>
      <c r="AJ7" s="16"/>
      <c r="AK7" s="40" t="str">
        <f t="shared" ref="AK7" si="3">SUBSTITUTE(AC7,"作成ジョブ","")&amp;"を作成する。"</f>
        <v>最終未通知有無確認結果（断面）を作成する。</v>
      </c>
      <c r="AL7" s="41"/>
      <c r="AM7" s="41"/>
      <c r="AN7" s="41"/>
      <c r="AO7" s="41"/>
      <c r="AP7" s="41"/>
      <c r="AQ7" s="41"/>
      <c r="AR7" s="41"/>
      <c r="AS7" s="41"/>
      <c r="AT7" s="41"/>
      <c r="AU7" s="41"/>
      <c r="AV7" s="41"/>
      <c r="AW7" s="41"/>
      <c r="AX7" s="41"/>
      <c r="AY7" s="41"/>
      <c r="AZ7" s="41"/>
      <c r="BA7" s="41"/>
      <c r="BB7" s="41"/>
      <c r="BC7" s="41"/>
      <c r="BD7" s="41"/>
      <c r="BE7" s="41"/>
      <c r="BF7" s="42"/>
      <c r="BG7" s="17"/>
      <c r="BH7" s="15"/>
      <c r="BI7" s="15"/>
      <c r="BJ7" s="16"/>
      <c r="BK7" s="27" t="s">
        <v>22</v>
      </c>
      <c r="BL7" s="28"/>
      <c r="BM7" s="28"/>
      <c r="BN7" s="28"/>
      <c r="BO7" s="28"/>
      <c r="BP7" s="28"/>
      <c r="BQ7" s="28"/>
      <c r="BR7" s="28"/>
      <c r="BS7" s="28"/>
      <c r="BT7" s="28"/>
      <c r="BU7" s="28"/>
      <c r="BV7" s="28"/>
      <c r="BW7" s="28"/>
      <c r="BX7" s="28"/>
      <c r="BY7" s="28"/>
      <c r="BZ7" s="28"/>
      <c r="CA7" s="28"/>
      <c r="CB7" s="28"/>
      <c r="CC7" s="28"/>
      <c r="CD7" s="28"/>
      <c r="CE7" s="28"/>
      <c r="CF7" s="28"/>
      <c r="CG7" s="28"/>
      <c r="CH7" s="28"/>
      <c r="CI7" s="29"/>
      <c r="CM7" s="3" t="str">
        <f>"["&amp;U7&amp;"]"&amp;CHAR(10)&amp;"jobName = "&amp;SUBSTITUTE(AC7,CHAR(10),"")&amp;CHAR(10)&amp;IF(CK7&lt;&gt;"",CK7&amp;CHAR(10), "")</f>
        <v xml:space="preserve">[JB_D02_03_01_05_01]
jobName = 最終未通知有無確認結果（断面）作成ジョブ
</v>
      </c>
    </row>
    <row r="8" spans="1:91" s="3" customFormat="1" ht="36.75" customHeight="1" x14ac:dyDescent="0.15">
      <c r="A8" s="18">
        <f t="shared" si="0"/>
        <v>4</v>
      </c>
      <c r="B8" s="19"/>
      <c r="C8" s="20" t="str">
        <f>C7</f>
        <v>DLV_01</v>
      </c>
      <c r="D8" s="21"/>
      <c r="E8" s="21"/>
      <c r="F8" s="22"/>
      <c r="G8" s="20" t="str">
        <f>G7</f>
        <v>二次利用DB（断面）作成</v>
      </c>
      <c r="H8" s="21"/>
      <c r="I8" s="21"/>
      <c r="J8" s="21"/>
      <c r="K8" s="22"/>
      <c r="L8" s="23" t="str">
        <f>C8&amp;"_"&amp;TEXT(5,"00")</f>
        <v>DLV_01_05</v>
      </c>
      <c r="M8" s="24"/>
      <c r="N8" s="24"/>
      <c r="O8" s="24"/>
      <c r="P8" s="23" t="s">
        <v>235</v>
      </c>
      <c r="Q8" s="24"/>
      <c r="R8" s="24"/>
      <c r="S8" s="24"/>
      <c r="T8" s="25"/>
      <c r="U8" s="14" t="str">
        <f>"JB_D02_03"&amp;RIGHT(L8,6)&amp;"_"&amp;TEXT(2,"00")</f>
        <v>JB_D02_03_01_05_02</v>
      </c>
      <c r="V8" s="15"/>
      <c r="W8" s="15"/>
      <c r="X8" s="15"/>
      <c r="Y8" s="15"/>
      <c r="Z8" s="15"/>
      <c r="AA8" s="15"/>
      <c r="AB8" s="16"/>
      <c r="AC8" s="14" t="s">
        <v>236</v>
      </c>
      <c r="AD8" s="15"/>
      <c r="AE8" s="15"/>
      <c r="AF8" s="15"/>
      <c r="AG8" s="15"/>
      <c r="AH8" s="15"/>
      <c r="AI8" s="15"/>
      <c r="AJ8" s="16"/>
      <c r="AK8" s="40" t="s">
        <v>237</v>
      </c>
      <c r="AL8" s="41"/>
      <c r="AM8" s="41"/>
      <c r="AN8" s="41"/>
      <c r="AO8" s="41"/>
      <c r="AP8" s="41"/>
      <c r="AQ8" s="41"/>
      <c r="AR8" s="41"/>
      <c r="AS8" s="41"/>
      <c r="AT8" s="41"/>
      <c r="AU8" s="41"/>
      <c r="AV8" s="41"/>
      <c r="AW8" s="41"/>
      <c r="AX8" s="41"/>
      <c r="AY8" s="41"/>
      <c r="AZ8" s="41"/>
      <c r="BA8" s="41"/>
      <c r="BB8" s="41"/>
      <c r="BC8" s="41"/>
      <c r="BD8" s="41"/>
      <c r="BE8" s="41"/>
      <c r="BF8" s="42"/>
      <c r="BG8" s="17"/>
      <c r="BH8" s="15"/>
      <c r="BI8" s="15"/>
      <c r="BJ8" s="16"/>
      <c r="BK8" s="27" t="s">
        <v>22</v>
      </c>
      <c r="BL8" s="28"/>
      <c r="BM8" s="28"/>
      <c r="BN8" s="28"/>
      <c r="BO8" s="28"/>
      <c r="BP8" s="28"/>
      <c r="BQ8" s="28"/>
      <c r="BR8" s="28"/>
      <c r="BS8" s="28"/>
      <c r="BT8" s="28"/>
      <c r="BU8" s="28"/>
      <c r="BV8" s="28"/>
      <c r="BW8" s="28"/>
      <c r="BX8" s="28"/>
      <c r="BY8" s="28"/>
      <c r="BZ8" s="28"/>
      <c r="CA8" s="28"/>
      <c r="CB8" s="28"/>
      <c r="CC8" s="28"/>
      <c r="CD8" s="28"/>
      <c r="CE8" s="28"/>
      <c r="CF8" s="28"/>
      <c r="CG8" s="28"/>
      <c r="CH8" s="28"/>
      <c r="CI8" s="29"/>
      <c r="CM8" s="3" t="str">
        <f t="shared" ref="CM8:CM9" si="4">"["&amp;U8&amp;"]"&amp;CHAR(10)&amp;"jobName = "&amp;SUBSTITUTE(AC8,CHAR(10),"")&amp;CHAR(10)&amp;IF(CK8&lt;&gt;"",CK8&amp;CHAR(10), "")</f>
        <v xml:space="preserve">[JB_D02_03_01_05_02]
jobName = エラー患者履歴管理作成ジョブ
</v>
      </c>
    </row>
    <row r="9" spans="1:91" s="3" customFormat="1" ht="36.75" customHeight="1" x14ac:dyDescent="0.15">
      <c r="A9" s="18">
        <f t="shared" si="0"/>
        <v>5</v>
      </c>
      <c r="B9" s="19"/>
      <c r="C9" s="20" t="str">
        <f>C8</f>
        <v>DLV_01</v>
      </c>
      <c r="D9" s="21"/>
      <c r="E9" s="21"/>
      <c r="F9" s="22"/>
      <c r="G9" s="20" t="str">
        <f>G8</f>
        <v>二次利用DB（断面）作成</v>
      </c>
      <c r="H9" s="21"/>
      <c r="I9" s="21"/>
      <c r="J9" s="21"/>
      <c r="K9" s="22"/>
      <c r="L9" s="23" t="str">
        <f>C9&amp;"_"&amp;TEXT(6,"00")</f>
        <v>DLV_01_06</v>
      </c>
      <c r="M9" s="24"/>
      <c r="N9" s="24"/>
      <c r="O9" s="24"/>
      <c r="P9" s="23" t="s">
        <v>265</v>
      </c>
      <c r="Q9" s="24"/>
      <c r="R9" s="24"/>
      <c r="S9" s="24"/>
      <c r="T9" s="25"/>
      <c r="U9" s="14" t="str">
        <f>"JB_D02_03"&amp;RIGHT(L9,6)&amp;"_"&amp;TEXT(1,"00")</f>
        <v>JB_D02_03_01_06_01</v>
      </c>
      <c r="V9" s="15"/>
      <c r="W9" s="15"/>
      <c r="X9" s="15"/>
      <c r="Y9" s="15"/>
      <c r="Z9" s="15"/>
      <c r="AA9" s="15"/>
      <c r="AB9" s="16"/>
      <c r="AC9" s="14" t="s">
        <v>268</v>
      </c>
      <c r="AD9" s="15"/>
      <c r="AE9" s="15"/>
      <c r="AF9" s="15"/>
      <c r="AG9" s="15"/>
      <c r="AH9" s="15"/>
      <c r="AI9" s="15"/>
      <c r="AJ9" s="16"/>
      <c r="AK9" s="40" t="str">
        <f t="shared" ref="AK9" si="5">SUBSTITUTE(AC9,"作成ジョブ","")&amp;"を作成する。"</f>
        <v>利活用可能患者IDテーブルを作成する。</v>
      </c>
      <c r="AL9" s="41"/>
      <c r="AM9" s="41"/>
      <c r="AN9" s="41"/>
      <c r="AO9" s="41"/>
      <c r="AP9" s="41"/>
      <c r="AQ9" s="41"/>
      <c r="AR9" s="41"/>
      <c r="AS9" s="41"/>
      <c r="AT9" s="41"/>
      <c r="AU9" s="41"/>
      <c r="AV9" s="41"/>
      <c r="AW9" s="41"/>
      <c r="AX9" s="41"/>
      <c r="AY9" s="41"/>
      <c r="AZ9" s="41"/>
      <c r="BA9" s="41"/>
      <c r="BB9" s="41"/>
      <c r="BC9" s="41"/>
      <c r="BD9" s="41"/>
      <c r="BE9" s="41"/>
      <c r="BF9" s="42"/>
      <c r="BG9" s="17"/>
      <c r="BH9" s="15"/>
      <c r="BI9" s="15"/>
      <c r="BJ9" s="16"/>
      <c r="BK9" s="27" t="s">
        <v>22</v>
      </c>
      <c r="BL9" s="28"/>
      <c r="BM9" s="28"/>
      <c r="BN9" s="28"/>
      <c r="BO9" s="28"/>
      <c r="BP9" s="28"/>
      <c r="BQ9" s="28"/>
      <c r="BR9" s="28"/>
      <c r="BS9" s="28"/>
      <c r="BT9" s="28"/>
      <c r="BU9" s="28"/>
      <c r="BV9" s="28"/>
      <c r="BW9" s="28"/>
      <c r="BX9" s="28"/>
      <c r="BY9" s="28"/>
      <c r="BZ9" s="28"/>
      <c r="CA9" s="28"/>
      <c r="CB9" s="28"/>
      <c r="CC9" s="28"/>
      <c r="CD9" s="28"/>
      <c r="CE9" s="28"/>
      <c r="CF9" s="28"/>
      <c r="CG9" s="28"/>
      <c r="CH9" s="28"/>
      <c r="CI9" s="29"/>
      <c r="CM9" s="3" t="str">
        <f t="shared" si="4"/>
        <v xml:space="preserve">[JB_D02_03_01_06_01]
jobName = 利活用可能患者IDテーブル作成ジョブ
</v>
      </c>
    </row>
    <row r="10" spans="1:91" s="3" customFormat="1" ht="36.75" customHeight="1" x14ac:dyDescent="0.15">
      <c r="A10" s="18">
        <f t="shared" si="0"/>
        <v>6</v>
      </c>
      <c r="B10" s="49"/>
      <c r="C10" s="65" t="s">
        <v>33</v>
      </c>
      <c r="D10" s="136"/>
      <c r="E10" s="136"/>
      <c r="F10" s="137"/>
      <c r="G10" s="82" t="s">
        <v>19</v>
      </c>
      <c r="H10" s="80"/>
      <c r="I10" s="80"/>
      <c r="J10" s="80"/>
      <c r="K10" s="81"/>
      <c r="L10" s="12" t="str">
        <f t="shared" ref="L10" si="6">C10&amp;"_"&amp;TEXT(91,"00")</f>
        <v>DLV_03_91</v>
      </c>
      <c r="M10" s="13"/>
      <c r="N10" s="13"/>
      <c r="O10" s="13"/>
      <c r="P10" s="12" t="s">
        <v>260</v>
      </c>
      <c r="Q10" s="13"/>
      <c r="R10" s="13"/>
      <c r="S10" s="13"/>
      <c r="T10" s="78"/>
      <c r="U10" s="14" t="str">
        <f>"JB_D02_03"&amp;RIGHT(L10,6)&amp;"_01"</f>
        <v>JB_D02_03_03_91_01</v>
      </c>
      <c r="V10" s="15"/>
      <c r="W10" s="15"/>
      <c r="X10" s="15"/>
      <c r="Y10" s="15"/>
      <c r="Z10" s="15"/>
      <c r="AA10" s="15"/>
      <c r="AB10" s="16"/>
      <c r="AC10" s="14" t="s">
        <v>258</v>
      </c>
      <c r="AD10" s="15"/>
      <c r="AE10" s="15"/>
      <c r="AF10" s="15"/>
      <c r="AG10" s="15"/>
      <c r="AH10" s="15"/>
      <c r="AI10" s="15"/>
      <c r="AJ10" s="16"/>
      <c r="AK10" s="40" t="s">
        <v>261</v>
      </c>
      <c r="AL10" s="41"/>
      <c r="AM10" s="41"/>
      <c r="AN10" s="41"/>
      <c r="AO10" s="41"/>
      <c r="AP10" s="41"/>
      <c r="AQ10" s="41"/>
      <c r="AR10" s="41"/>
      <c r="AS10" s="41"/>
      <c r="AT10" s="41"/>
      <c r="AU10" s="41"/>
      <c r="AV10" s="41"/>
      <c r="AW10" s="41"/>
      <c r="AX10" s="41"/>
      <c r="AY10" s="41"/>
      <c r="AZ10" s="41"/>
      <c r="BA10" s="41"/>
      <c r="BB10" s="41"/>
      <c r="BC10" s="41"/>
      <c r="BD10" s="41"/>
      <c r="BE10" s="41"/>
      <c r="BF10" s="42"/>
      <c r="BG10" s="14"/>
      <c r="BH10" s="47"/>
      <c r="BI10" s="47"/>
      <c r="BJ10" s="48"/>
      <c r="BK10" s="27" t="s">
        <v>22</v>
      </c>
      <c r="BL10" s="61"/>
      <c r="BM10" s="61"/>
      <c r="BN10" s="61"/>
      <c r="BO10" s="61"/>
      <c r="BP10" s="61"/>
      <c r="BQ10" s="61"/>
      <c r="BR10" s="61"/>
      <c r="BS10" s="61"/>
      <c r="BT10" s="61"/>
      <c r="BU10" s="61"/>
      <c r="BV10" s="61"/>
      <c r="BW10" s="61"/>
      <c r="BX10" s="61"/>
      <c r="BY10" s="61"/>
      <c r="BZ10" s="61"/>
      <c r="CA10" s="61"/>
      <c r="CB10" s="61"/>
      <c r="CC10" s="61"/>
      <c r="CD10" s="61"/>
      <c r="CE10" s="61"/>
      <c r="CF10" s="61"/>
      <c r="CG10" s="61"/>
      <c r="CH10" s="61"/>
      <c r="CI10" s="62"/>
      <c r="CM10" s="3" t="str">
        <f t="shared" ref="CM10:CM13" si="7">"["&amp;U10&amp;"]"&amp;CHAR(10)&amp;"jobName = "&amp;SUBSTITUTE(AC10,CHAR(10),"")&amp;CHAR(10)&amp;IF(CK10&lt;&gt;"",CK10&amp;CHAR(10), "")</f>
        <v xml:space="preserve">[JB_D02_03_03_91_01]
jobName = エラー患者情報データマート作成ジョブ
</v>
      </c>
    </row>
    <row r="11" spans="1:91" s="3" customFormat="1" ht="36.75" customHeight="1" x14ac:dyDescent="0.15">
      <c r="A11" s="18">
        <f t="shared" si="0"/>
        <v>7</v>
      </c>
      <c r="B11" s="19"/>
      <c r="C11" s="20" t="str">
        <f>C10</f>
        <v>DLV_03</v>
      </c>
      <c r="D11" s="21"/>
      <c r="E11" s="21"/>
      <c r="F11" s="22"/>
      <c r="G11" s="20" t="str">
        <f>G10</f>
        <v>データマート作成</v>
      </c>
      <c r="H11" s="21"/>
      <c r="I11" s="21"/>
      <c r="J11" s="21"/>
      <c r="K11" s="22"/>
      <c r="L11" s="12" t="str">
        <f t="shared" ref="L11:L12" si="8">C11&amp;"_"&amp;TEXT(91,"00")</f>
        <v>DLV_03_91</v>
      </c>
      <c r="M11" s="13"/>
      <c r="N11" s="13"/>
      <c r="O11" s="13"/>
      <c r="P11" s="12" t="s">
        <v>260</v>
      </c>
      <c r="Q11" s="13"/>
      <c r="R11" s="13"/>
      <c r="S11" s="13"/>
      <c r="T11" s="78"/>
      <c r="U11" s="14" t="str">
        <f>"JB_D02_03"&amp;RIGHT(L11,6)&amp;"_50"</f>
        <v>JB_D02_03_03_91_50</v>
      </c>
      <c r="V11" s="15"/>
      <c r="W11" s="15"/>
      <c r="X11" s="15"/>
      <c r="Y11" s="15"/>
      <c r="Z11" s="15"/>
      <c r="AA11" s="15"/>
      <c r="AB11" s="16"/>
      <c r="AC11" s="14" t="s">
        <v>259</v>
      </c>
      <c r="AD11" s="15"/>
      <c r="AE11" s="15"/>
      <c r="AF11" s="15"/>
      <c r="AG11" s="15"/>
      <c r="AH11" s="15"/>
      <c r="AI11" s="15"/>
      <c r="AJ11" s="16"/>
      <c r="AK11" s="40" t="s">
        <v>263</v>
      </c>
      <c r="AL11" s="41"/>
      <c r="AM11" s="41"/>
      <c r="AN11" s="41"/>
      <c r="AO11" s="41"/>
      <c r="AP11" s="41"/>
      <c r="AQ11" s="41"/>
      <c r="AR11" s="41"/>
      <c r="AS11" s="41"/>
      <c r="AT11" s="41"/>
      <c r="AU11" s="41"/>
      <c r="AV11" s="41"/>
      <c r="AW11" s="41"/>
      <c r="AX11" s="41"/>
      <c r="AY11" s="41"/>
      <c r="AZ11" s="41"/>
      <c r="BA11" s="41"/>
      <c r="BB11" s="41"/>
      <c r="BC11" s="41"/>
      <c r="BD11" s="41"/>
      <c r="BE11" s="41"/>
      <c r="BF11" s="42"/>
      <c r="BG11" s="17"/>
      <c r="BH11" s="15"/>
      <c r="BI11" s="15"/>
      <c r="BJ11" s="16"/>
      <c r="BK11" s="27" t="s">
        <v>22</v>
      </c>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9"/>
      <c r="CM11" s="3" t="str">
        <f t="shared" si="7"/>
        <v xml:space="preserve">[JB_D02_03_03_91_50]
jobName = データマート取込前確認結果出力ジョブ
</v>
      </c>
    </row>
    <row r="12" spans="1:91" s="3" customFormat="1" ht="36.75" customHeight="1" x14ac:dyDescent="0.15">
      <c r="A12" s="18">
        <f t="shared" si="0"/>
        <v>8</v>
      </c>
      <c r="B12" s="19"/>
      <c r="C12" s="20" t="str">
        <f>C11</f>
        <v>DLV_03</v>
      </c>
      <c r="D12" s="21"/>
      <c r="E12" s="21"/>
      <c r="F12" s="22"/>
      <c r="G12" s="20" t="str">
        <f>G11</f>
        <v>データマート作成</v>
      </c>
      <c r="H12" s="21"/>
      <c r="I12" s="21"/>
      <c r="J12" s="21"/>
      <c r="K12" s="22"/>
      <c r="L12" s="12" t="str">
        <f t="shared" si="8"/>
        <v>DLV_03_91</v>
      </c>
      <c r="M12" s="13"/>
      <c r="N12" s="13"/>
      <c r="O12" s="13"/>
      <c r="P12" s="12" t="s">
        <v>260</v>
      </c>
      <c r="Q12" s="13"/>
      <c r="R12" s="13"/>
      <c r="S12" s="13"/>
      <c r="T12" s="78"/>
      <c r="U12" s="14" t="str">
        <f>"JB_D02_03"&amp;RIGHT(L12,6)&amp;"_51"</f>
        <v>JB_D02_03_03_91_51</v>
      </c>
      <c r="V12" s="15"/>
      <c r="W12" s="15"/>
      <c r="X12" s="15"/>
      <c r="Y12" s="15"/>
      <c r="Z12" s="15"/>
      <c r="AA12" s="15"/>
      <c r="AB12" s="16"/>
      <c r="AC12" s="14" t="s">
        <v>256</v>
      </c>
      <c r="AD12" s="15"/>
      <c r="AE12" s="15"/>
      <c r="AF12" s="15"/>
      <c r="AG12" s="15"/>
      <c r="AH12" s="15"/>
      <c r="AI12" s="15"/>
      <c r="AJ12" s="16"/>
      <c r="AK12" s="40" t="s">
        <v>262</v>
      </c>
      <c r="AL12" s="41"/>
      <c r="AM12" s="41"/>
      <c r="AN12" s="41"/>
      <c r="AO12" s="41"/>
      <c r="AP12" s="41"/>
      <c r="AQ12" s="41"/>
      <c r="AR12" s="41"/>
      <c r="AS12" s="41"/>
      <c r="AT12" s="41"/>
      <c r="AU12" s="41"/>
      <c r="AV12" s="41"/>
      <c r="AW12" s="41"/>
      <c r="AX12" s="41"/>
      <c r="AY12" s="41"/>
      <c r="AZ12" s="41"/>
      <c r="BA12" s="41"/>
      <c r="BB12" s="41"/>
      <c r="BC12" s="41"/>
      <c r="BD12" s="41"/>
      <c r="BE12" s="41"/>
      <c r="BF12" s="42"/>
      <c r="BG12" s="17"/>
      <c r="BH12" s="15"/>
      <c r="BI12" s="15"/>
      <c r="BJ12" s="16"/>
      <c r="BK12" s="27" t="s">
        <v>22</v>
      </c>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9"/>
      <c r="CM12" s="3" t="str">
        <f t="shared" si="7"/>
        <v xml:space="preserve">[JB_D02_03_03_91_51]
jobName = エラー患者情報データマート反映ジョブ
</v>
      </c>
    </row>
    <row r="13" spans="1:91" s="3" customFormat="1" ht="36.75" customHeight="1" x14ac:dyDescent="0.15">
      <c r="A13" s="18">
        <f t="shared" si="0"/>
        <v>9</v>
      </c>
      <c r="B13" s="19"/>
      <c r="C13" s="20" t="str">
        <f>C12</f>
        <v>DLV_03</v>
      </c>
      <c r="D13" s="21"/>
      <c r="E13" s="21"/>
      <c r="F13" s="22"/>
      <c r="G13" s="20" t="str">
        <f>G12</f>
        <v>データマート作成</v>
      </c>
      <c r="H13" s="21"/>
      <c r="I13" s="21"/>
      <c r="J13" s="21"/>
      <c r="K13" s="22"/>
      <c r="L13" s="12" t="str">
        <f>C13&amp;"_"&amp;TEXT(91,"00")</f>
        <v>DLV_03_91</v>
      </c>
      <c r="M13" s="13"/>
      <c r="N13" s="13"/>
      <c r="O13" s="13"/>
      <c r="P13" s="12" t="s">
        <v>260</v>
      </c>
      <c r="Q13" s="13"/>
      <c r="R13" s="13"/>
      <c r="S13" s="13"/>
      <c r="T13" s="78"/>
      <c r="U13" s="14" t="str">
        <f>"JB_D02_03"&amp;RIGHT(L13,6)&amp;"_99"</f>
        <v>JB_D02_03_03_91_99</v>
      </c>
      <c r="V13" s="15"/>
      <c r="W13" s="15"/>
      <c r="X13" s="15"/>
      <c r="Y13" s="15"/>
      <c r="Z13" s="15"/>
      <c r="AA13" s="15"/>
      <c r="AB13" s="16"/>
      <c r="AC13" s="14" t="s">
        <v>257</v>
      </c>
      <c r="AD13" s="15"/>
      <c r="AE13" s="15"/>
      <c r="AF13" s="15"/>
      <c r="AG13" s="15"/>
      <c r="AH13" s="15"/>
      <c r="AI13" s="15"/>
      <c r="AJ13" s="16"/>
      <c r="AK13" s="40" t="s">
        <v>264</v>
      </c>
      <c r="AL13" s="41"/>
      <c r="AM13" s="41"/>
      <c r="AN13" s="41"/>
      <c r="AO13" s="41"/>
      <c r="AP13" s="41"/>
      <c r="AQ13" s="41"/>
      <c r="AR13" s="41"/>
      <c r="AS13" s="41"/>
      <c r="AT13" s="41"/>
      <c r="AU13" s="41"/>
      <c r="AV13" s="41"/>
      <c r="AW13" s="41"/>
      <c r="AX13" s="41"/>
      <c r="AY13" s="41"/>
      <c r="AZ13" s="41"/>
      <c r="BA13" s="41"/>
      <c r="BB13" s="41"/>
      <c r="BC13" s="41"/>
      <c r="BD13" s="41"/>
      <c r="BE13" s="41"/>
      <c r="BF13" s="42"/>
      <c r="BG13" s="17"/>
      <c r="BH13" s="15"/>
      <c r="BI13" s="15"/>
      <c r="BJ13" s="16"/>
      <c r="BK13" s="27" t="s">
        <v>22</v>
      </c>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9"/>
      <c r="CM13" s="3" t="str">
        <f t="shared" si="7"/>
        <v xml:space="preserve">[JB_D02_03_03_91_99]
jobName = データマート取込後確認結果出力ジョブ
</v>
      </c>
    </row>
    <row r="14" spans="1:91" s="3" customFormat="1" ht="48.75" customHeight="1" x14ac:dyDescent="0.15">
      <c r="A14" s="18">
        <f t="shared" si="0"/>
        <v>10</v>
      </c>
      <c r="B14" s="19"/>
      <c r="C14" s="65" t="s">
        <v>121</v>
      </c>
      <c r="D14" s="66"/>
      <c r="E14" s="66"/>
      <c r="F14" s="67"/>
      <c r="G14" s="65" t="s">
        <v>238</v>
      </c>
      <c r="H14" s="66"/>
      <c r="I14" s="66"/>
      <c r="J14" s="66"/>
      <c r="K14" s="67"/>
      <c r="L14" s="53" t="str">
        <f>C14&amp;"_"&amp;TEXT(1,"00")</f>
        <v>DLV_09_01</v>
      </c>
      <c r="M14" s="54"/>
      <c r="N14" s="54"/>
      <c r="O14" s="54"/>
      <c r="P14" s="23" t="s">
        <v>239</v>
      </c>
      <c r="Q14" s="24"/>
      <c r="R14" s="24"/>
      <c r="S14" s="24"/>
      <c r="T14" s="25"/>
      <c r="U14" s="55" t="str">
        <f>"JB_D02_05_"&amp;MID(L14,5,2)&amp;"_"&amp;RIGHT(L14,2)</f>
        <v>JB_D02_05_09_01</v>
      </c>
      <c r="V14" s="56"/>
      <c r="W14" s="56"/>
      <c r="X14" s="56"/>
      <c r="Y14" s="56"/>
      <c r="Z14" s="56"/>
      <c r="AA14" s="56"/>
      <c r="AB14" s="57"/>
      <c r="AC14" s="17" t="str">
        <f t="shared" ref="AC14" si="9">P14 &amp; "ジョブ"</f>
        <v>MML個別取込_Zipファイル一覧作成ジョブ</v>
      </c>
      <c r="AD14" s="15"/>
      <c r="AE14" s="15"/>
      <c r="AF14" s="15"/>
      <c r="AG14" s="15"/>
      <c r="AH14" s="15"/>
      <c r="AI14" s="15"/>
      <c r="AJ14" s="16"/>
      <c r="AK14" s="58" t="s">
        <v>129</v>
      </c>
      <c r="AL14" s="59"/>
      <c r="AM14" s="59"/>
      <c r="AN14" s="59"/>
      <c r="AO14" s="59"/>
      <c r="AP14" s="59"/>
      <c r="AQ14" s="59"/>
      <c r="AR14" s="59"/>
      <c r="AS14" s="59"/>
      <c r="AT14" s="59"/>
      <c r="AU14" s="59"/>
      <c r="AV14" s="59"/>
      <c r="AW14" s="59"/>
      <c r="AX14" s="59"/>
      <c r="AY14" s="59"/>
      <c r="AZ14" s="59"/>
      <c r="BA14" s="59"/>
      <c r="BB14" s="59"/>
      <c r="BC14" s="59"/>
      <c r="BD14" s="59"/>
      <c r="BE14" s="59"/>
      <c r="BF14" s="60"/>
      <c r="BG14" s="68"/>
      <c r="BH14" s="56"/>
      <c r="BI14" s="56"/>
      <c r="BJ14" s="57"/>
      <c r="BK14" s="69" t="s">
        <v>60</v>
      </c>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1"/>
      <c r="CM14" s="3" t="str">
        <f t="shared" ref="CM14:CM25" si="10">"["&amp;U14&amp;"]"&amp;CHAR(10)&amp;"jobName = "&amp;SUBSTITUTE(AC14,CHAR(10),"")&amp;CHAR(10)&amp;IF(CK14&lt;&gt;"",CK14&amp;CHAR(10), "")</f>
        <v xml:space="preserve">[JB_D02_05_09_01]
jobName = MML個別取込_Zipファイル一覧作成ジョブ
</v>
      </c>
    </row>
    <row r="15" spans="1:91" s="3" customFormat="1" ht="36.75" customHeight="1" x14ac:dyDescent="0.15">
      <c r="A15" s="18">
        <f t="shared" si="0"/>
        <v>11</v>
      </c>
      <c r="B15" s="19"/>
      <c r="C15" s="20" t="str">
        <f t="shared" ref="C15:C24" si="11">C14</f>
        <v>DLV_09</v>
      </c>
      <c r="D15" s="21"/>
      <c r="E15" s="21"/>
      <c r="F15" s="22"/>
      <c r="G15" s="20" t="str">
        <f t="shared" ref="G15:G24" si="12">G14</f>
        <v>MML個別取込</v>
      </c>
      <c r="H15" s="21"/>
      <c r="I15" s="21"/>
      <c r="J15" s="21"/>
      <c r="K15" s="22"/>
      <c r="L15" s="53" t="str">
        <f>C15&amp;"_"&amp;TEXT(2,"00")</f>
        <v>DLV_09_02</v>
      </c>
      <c r="M15" s="54"/>
      <c r="N15" s="54"/>
      <c r="O15" s="54"/>
      <c r="P15" s="23" t="s">
        <v>240</v>
      </c>
      <c r="Q15" s="24"/>
      <c r="R15" s="24"/>
      <c r="S15" s="24"/>
      <c r="T15" s="25"/>
      <c r="U15" s="55" t="str">
        <f>"JB_D02_05_"&amp;MID(L15,5,2)&amp;"_"&amp;RIGHT(L15,2)</f>
        <v>JB_D02_05_09_02</v>
      </c>
      <c r="V15" s="56"/>
      <c r="W15" s="56"/>
      <c r="X15" s="56"/>
      <c r="Y15" s="56"/>
      <c r="Z15" s="56"/>
      <c r="AA15" s="56"/>
      <c r="AB15" s="57"/>
      <c r="AC15" s="17" t="str">
        <f>P15 &amp; "ジョブ"</f>
        <v>MML個別取込_Zipファイルコピージョブ</v>
      </c>
      <c r="AD15" s="15"/>
      <c r="AE15" s="15"/>
      <c r="AF15" s="15"/>
      <c r="AG15" s="15"/>
      <c r="AH15" s="15"/>
      <c r="AI15" s="15"/>
      <c r="AJ15" s="16"/>
      <c r="AK15" s="58" t="s">
        <v>130</v>
      </c>
      <c r="AL15" s="59"/>
      <c r="AM15" s="59"/>
      <c r="AN15" s="59"/>
      <c r="AO15" s="59"/>
      <c r="AP15" s="59"/>
      <c r="AQ15" s="59"/>
      <c r="AR15" s="59"/>
      <c r="AS15" s="59"/>
      <c r="AT15" s="59"/>
      <c r="AU15" s="59"/>
      <c r="AV15" s="59"/>
      <c r="AW15" s="59"/>
      <c r="AX15" s="59"/>
      <c r="AY15" s="59"/>
      <c r="AZ15" s="59"/>
      <c r="BA15" s="59"/>
      <c r="BB15" s="59"/>
      <c r="BC15" s="59"/>
      <c r="BD15" s="59"/>
      <c r="BE15" s="59"/>
      <c r="BF15" s="60"/>
      <c r="BG15" s="14"/>
      <c r="BH15" s="15"/>
      <c r="BI15" s="15"/>
      <c r="BJ15" s="16"/>
      <c r="BK15" s="27" t="s">
        <v>60</v>
      </c>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9"/>
      <c r="CM15" s="3" t="str">
        <f t="shared" si="10"/>
        <v xml:space="preserve">[JB_D02_05_09_02]
jobName = MML個別取込_Zipファイルコピージョブ
</v>
      </c>
    </row>
    <row r="16" spans="1:91" s="3" customFormat="1" ht="36.75" customHeight="1" x14ac:dyDescent="0.15">
      <c r="A16" s="18">
        <f t="shared" si="0"/>
        <v>12</v>
      </c>
      <c r="B16" s="19"/>
      <c r="C16" s="20" t="str">
        <f t="shared" si="11"/>
        <v>DLV_09</v>
      </c>
      <c r="D16" s="21"/>
      <c r="E16" s="21"/>
      <c r="F16" s="22"/>
      <c r="G16" s="20" t="str">
        <f t="shared" si="12"/>
        <v>MML個別取込</v>
      </c>
      <c r="H16" s="21"/>
      <c r="I16" s="21"/>
      <c r="J16" s="21"/>
      <c r="K16" s="22"/>
      <c r="L16" s="53" t="str">
        <f>C16&amp;"_"&amp;TEXT(3,"00")</f>
        <v>DLV_09_03</v>
      </c>
      <c r="M16" s="54"/>
      <c r="N16" s="54"/>
      <c r="O16" s="54"/>
      <c r="P16" s="23" t="s">
        <v>241</v>
      </c>
      <c r="Q16" s="24"/>
      <c r="R16" s="24"/>
      <c r="S16" s="24"/>
      <c r="T16" s="25"/>
      <c r="U16" s="55" t="str">
        <f>"JB_D02_03_"&amp;MID(L16,5,2)&amp;"_"&amp;RIGHT(L16,2)</f>
        <v>JB_D02_03_09_03</v>
      </c>
      <c r="V16" s="56"/>
      <c r="W16" s="56"/>
      <c r="X16" s="56"/>
      <c r="Y16" s="56"/>
      <c r="Z16" s="56"/>
      <c r="AA16" s="56"/>
      <c r="AB16" s="57"/>
      <c r="AC16" s="17" t="str">
        <f>P16 &amp; "ジョブ"</f>
        <v>MML個別取込_Zipファイル格納ジョブ</v>
      </c>
      <c r="AD16" s="15"/>
      <c r="AE16" s="15"/>
      <c r="AF16" s="15"/>
      <c r="AG16" s="15"/>
      <c r="AH16" s="15"/>
      <c r="AI16" s="15"/>
      <c r="AJ16" s="16"/>
      <c r="AK16" s="58" t="s">
        <v>124</v>
      </c>
      <c r="AL16" s="59"/>
      <c r="AM16" s="59"/>
      <c r="AN16" s="59"/>
      <c r="AO16" s="59"/>
      <c r="AP16" s="59"/>
      <c r="AQ16" s="59"/>
      <c r="AR16" s="59"/>
      <c r="AS16" s="59"/>
      <c r="AT16" s="59"/>
      <c r="AU16" s="59"/>
      <c r="AV16" s="59"/>
      <c r="AW16" s="59"/>
      <c r="AX16" s="59"/>
      <c r="AY16" s="59"/>
      <c r="AZ16" s="59"/>
      <c r="BA16" s="59"/>
      <c r="BB16" s="59"/>
      <c r="BC16" s="59"/>
      <c r="BD16" s="59"/>
      <c r="BE16" s="59"/>
      <c r="BF16" s="60"/>
      <c r="BG16" s="14"/>
      <c r="BH16" s="15"/>
      <c r="BI16" s="15"/>
      <c r="BJ16" s="16"/>
      <c r="BK16" s="27" t="s">
        <v>60</v>
      </c>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9"/>
      <c r="CM16" s="3" t="str">
        <f t="shared" si="10"/>
        <v xml:space="preserve">[JB_D02_03_09_03]
jobName = MML個別取込_Zipファイル格納ジョブ
</v>
      </c>
    </row>
    <row r="17" spans="1:91" s="3" customFormat="1" ht="36.75" customHeight="1" x14ac:dyDescent="0.15">
      <c r="A17" s="18">
        <f t="shared" si="0"/>
        <v>13</v>
      </c>
      <c r="B17" s="19"/>
      <c r="C17" s="20" t="str">
        <f t="shared" si="11"/>
        <v>DLV_09</v>
      </c>
      <c r="D17" s="21"/>
      <c r="E17" s="21"/>
      <c r="F17" s="22"/>
      <c r="G17" s="20" t="str">
        <f t="shared" si="12"/>
        <v>MML個別取込</v>
      </c>
      <c r="H17" s="21"/>
      <c r="I17" s="21"/>
      <c r="J17" s="21"/>
      <c r="K17" s="22"/>
      <c r="L17" s="53" t="str">
        <f>C17&amp;"_"&amp;TEXT(4,"00")</f>
        <v>DLV_09_04</v>
      </c>
      <c r="M17" s="54"/>
      <c r="N17" s="54"/>
      <c r="O17" s="54"/>
      <c r="P17" s="23" t="s">
        <v>242</v>
      </c>
      <c r="Q17" s="24"/>
      <c r="R17" s="24"/>
      <c r="S17" s="24"/>
      <c r="T17" s="25"/>
      <c r="U17" s="55" t="str">
        <f>"JB_D02_05_"&amp;MID(L17,5,2)&amp;"_"&amp;RIGHT(L17,2)</f>
        <v>JB_D02_05_09_04</v>
      </c>
      <c r="V17" s="56"/>
      <c r="W17" s="56"/>
      <c r="X17" s="56"/>
      <c r="Y17" s="56"/>
      <c r="Z17" s="56"/>
      <c r="AA17" s="56"/>
      <c r="AB17" s="57"/>
      <c r="AC17" s="17" t="str">
        <f>P17 &amp; "ジョブ"</f>
        <v>MML個別取込_不在Zipファイル一覧作成ジョブ</v>
      </c>
      <c r="AD17" s="15"/>
      <c r="AE17" s="15"/>
      <c r="AF17" s="15"/>
      <c r="AG17" s="15"/>
      <c r="AH17" s="15"/>
      <c r="AI17" s="15"/>
      <c r="AJ17" s="16"/>
      <c r="AK17" s="58" t="s">
        <v>131</v>
      </c>
      <c r="AL17" s="59"/>
      <c r="AM17" s="59"/>
      <c r="AN17" s="59"/>
      <c r="AO17" s="59"/>
      <c r="AP17" s="59"/>
      <c r="AQ17" s="59"/>
      <c r="AR17" s="59"/>
      <c r="AS17" s="59"/>
      <c r="AT17" s="59"/>
      <c r="AU17" s="59"/>
      <c r="AV17" s="59"/>
      <c r="AW17" s="59"/>
      <c r="AX17" s="59"/>
      <c r="AY17" s="59"/>
      <c r="AZ17" s="59"/>
      <c r="BA17" s="59"/>
      <c r="BB17" s="59"/>
      <c r="BC17" s="59"/>
      <c r="BD17" s="59"/>
      <c r="BE17" s="59"/>
      <c r="BF17" s="60"/>
      <c r="BG17" s="14"/>
      <c r="BH17" s="15"/>
      <c r="BI17" s="15"/>
      <c r="BJ17" s="16"/>
      <c r="BK17" s="27" t="s">
        <v>60</v>
      </c>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9"/>
      <c r="CM17" s="3" t="str">
        <f t="shared" si="10"/>
        <v xml:space="preserve">[JB_D02_05_09_04]
jobName = MML個別取込_不在Zipファイル一覧作成ジョブ
</v>
      </c>
    </row>
    <row r="18" spans="1:91" s="3" customFormat="1" ht="36.75" customHeight="1" x14ac:dyDescent="0.15">
      <c r="A18" s="18">
        <f t="shared" si="0"/>
        <v>14</v>
      </c>
      <c r="B18" s="19"/>
      <c r="C18" s="20" t="str">
        <f t="shared" si="11"/>
        <v>DLV_09</v>
      </c>
      <c r="D18" s="21"/>
      <c r="E18" s="21"/>
      <c r="F18" s="22"/>
      <c r="G18" s="20" t="str">
        <f t="shared" si="12"/>
        <v>MML個別取込</v>
      </c>
      <c r="H18" s="21"/>
      <c r="I18" s="21"/>
      <c r="J18" s="21"/>
      <c r="K18" s="22"/>
      <c r="L18" s="53" t="str">
        <f>C18&amp;"_"&amp;TEXT(11,"00")</f>
        <v>DLV_09_11</v>
      </c>
      <c r="M18" s="54"/>
      <c r="N18" s="54"/>
      <c r="O18" s="54"/>
      <c r="P18" s="23" t="s">
        <v>122</v>
      </c>
      <c r="Q18" s="24"/>
      <c r="R18" s="24"/>
      <c r="S18" s="24"/>
      <c r="T18" s="25"/>
      <c r="U18" s="55" t="str">
        <f>"JB_D02_03_"&amp;MID(L18,5,2)&amp;"_"&amp;RIGHT(L18,2)</f>
        <v>JB_D02_03_09_11</v>
      </c>
      <c r="V18" s="56"/>
      <c r="W18" s="56"/>
      <c r="X18" s="56"/>
      <c r="Y18" s="56"/>
      <c r="Z18" s="56"/>
      <c r="AA18" s="56"/>
      <c r="AB18" s="57"/>
      <c r="AC18" s="17" t="str">
        <f>P18 &amp; "ジョブ"</f>
        <v>MMLファイル一覧作成ジョブ</v>
      </c>
      <c r="AD18" s="15"/>
      <c r="AE18" s="15"/>
      <c r="AF18" s="15"/>
      <c r="AG18" s="15"/>
      <c r="AH18" s="15"/>
      <c r="AI18" s="15"/>
      <c r="AJ18" s="16"/>
      <c r="AK18" s="58" t="s">
        <v>123</v>
      </c>
      <c r="AL18" s="59"/>
      <c r="AM18" s="59"/>
      <c r="AN18" s="59"/>
      <c r="AO18" s="59"/>
      <c r="AP18" s="59"/>
      <c r="AQ18" s="59"/>
      <c r="AR18" s="59"/>
      <c r="AS18" s="59"/>
      <c r="AT18" s="59"/>
      <c r="AU18" s="59"/>
      <c r="AV18" s="59"/>
      <c r="AW18" s="59"/>
      <c r="AX18" s="59"/>
      <c r="AY18" s="59"/>
      <c r="AZ18" s="59"/>
      <c r="BA18" s="59"/>
      <c r="BB18" s="59"/>
      <c r="BC18" s="59"/>
      <c r="BD18" s="59"/>
      <c r="BE18" s="59"/>
      <c r="BF18" s="60"/>
      <c r="BG18" s="14"/>
      <c r="BH18" s="15"/>
      <c r="BI18" s="15"/>
      <c r="BJ18" s="16"/>
      <c r="BK18" s="27" t="s">
        <v>60</v>
      </c>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9"/>
      <c r="CM18" s="3" t="str">
        <f t="shared" si="10"/>
        <v xml:space="preserve">[JB_D02_03_09_11]
jobName = MMLファイル一覧作成ジョブ
</v>
      </c>
    </row>
    <row r="19" spans="1:91" s="3" customFormat="1" ht="48.75" customHeight="1" x14ac:dyDescent="0.15">
      <c r="A19" s="18">
        <f t="shared" si="0"/>
        <v>15</v>
      </c>
      <c r="B19" s="19"/>
      <c r="C19" s="20" t="str">
        <f t="shared" si="11"/>
        <v>DLV_09</v>
      </c>
      <c r="D19" s="21"/>
      <c r="E19" s="21"/>
      <c r="F19" s="22"/>
      <c r="G19" s="20" t="str">
        <f t="shared" si="12"/>
        <v>MML個別取込</v>
      </c>
      <c r="H19" s="21"/>
      <c r="I19" s="21"/>
      <c r="J19" s="21"/>
      <c r="K19" s="22"/>
      <c r="L19" s="53" t="str">
        <f>C19&amp;"_"&amp;TEXT(21,"00")</f>
        <v>DLV_09_21</v>
      </c>
      <c r="M19" s="54"/>
      <c r="N19" s="54"/>
      <c r="O19" s="54"/>
      <c r="P19" s="23" t="s">
        <v>266</v>
      </c>
      <c r="Q19" s="24"/>
      <c r="R19" s="24"/>
      <c r="S19" s="24"/>
      <c r="T19" s="25"/>
      <c r="U19" s="55" t="str">
        <f t="shared" ref="U19:U25" si="13">"JB_D02_03_"&amp;MID(L19,5,2)&amp;"_"&amp;RIGHT(L19,2)</f>
        <v>JB_D02_03_09_21</v>
      </c>
      <c r="V19" s="56"/>
      <c r="W19" s="56"/>
      <c r="X19" s="56"/>
      <c r="Y19" s="56"/>
      <c r="Z19" s="56"/>
      <c r="AA19" s="56"/>
      <c r="AB19" s="57"/>
      <c r="AC19" s="17" t="str">
        <f>P19 &amp; "ジョブ"</f>
        <v>MML個別取込_利活用可否確認結果反映ジョブ</v>
      </c>
      <c r="AD19" s="15"/>
      <c r="AE19" s="15"/>
      <c r="AF19" s="15"/>
      <c r="AG19" s="15"/>
      <c r="AH19" s="15"/>
      <c r="AI19" s="15"/>
      <c r="AJ19" s="16"/>
      <c r="AK19" s="58" t="s">
        <v>267</v>
      </c>
      <c r="AL19" s="59"/>
      <c r="AM19" s="59"/>
      <c r="AN19" s="59"/>
      <c r="AO19" s="59"/>
      <c r="AP19" s="59"/>
      <c r="AQ19" s="59"/>
      <c r="AR19" s="59"/>
      <c r="AS19" s="59"/>
      <c r="AT19" s="59"/>
      <c r="AU19" s="59"/>
      <c r="AV19" s="59"/>
      <c r="AW19" s="59"/>
      <c r="AX19" s="59"/>
      <c r="AY19" s="59"/>
      <c r="AZ19" s="59"/>
      <c r="BA19" s="59"/>
      <c r="BB19" s="59"/>
      <c r="BC19" s="59"/>
      <c r="BD19" s="59"/>
      <c r="BE19" s="59"/>
      <c r="BF19" s="60"/>
      <c r="BG19" s="14"/>
      <c r="BH19" s="15"/>
      <c r="BI19" s="15"/>
      <c r="BJ19" s="16"/>
      <c r="BK19" s="27" t="s">
        <v>60</v>
      </c>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9"/>
      <c r="CM19" s="3" t="str">
        <f t="shared" si="10"/>
        <v xml:space="preserve">[JB_D02_03_09_21]
jobName = MML個別取込_利活用可否確認結果反映ジョブ
</v>
      </c>
    </row>
    <row r="20" spans="1:91" s="3" customFormat="1" ht="36.75" customHeight="1" x14ac:dyDescent="0.15">
      <c r="A20" s="18">
        <f t="shared" si="0"/>
        <v>16</v>
      </c>
      <c r="B20" s="19"/>
      <c r="C20" s="20" t="str">
        <f t="shared" si="11"/>
        <v>DLV_09</v>
      </c>
      <c r="D20" s="21"/>
      <c r="E20" s="21"/>
      <c r="F20" s="22"/>
      <c r="G20" s="20" t="str">
        <f t="shared" si="12"/>
        <v>MML個別取込</v>
      </c>
      <c r="H20" s="21"/>
      <c r="I20" s="21"/>
      <c r="J20" s="21"/>
      <c r="K20" s="22"/>
      <c r="L20" s="53" t="str">
        <f>C20&amp;"_"&amp;TEXT(31,"00")</f>
        <v>DLV_09_31</v>
      </c>
      <c r="M20" s="54"/>
      <c r="N20" s="54"/>
      <c r="O20" s="54"/>
      <c r="P20" s="23" t="s">
        <v>127</v>
      </c>
      <c r="Q20" s="24"/>
      <c r="R20" s="24"/>
      <c r="S20" s="24"/>
      <c r="T20" s="25"/>
      <c r="U20" s="55" t="str">
        <f t="shared" si="13"/>
        <v>JB_D02_03_09_31</v>
      </c>
      <c r="V20" s="56"/>
      <c r="W20" s="56"/>
      <c r="X20" s="56"/>
      <c r="Y20" s="56"/>
      <c r="Z20" s="56"/>
      <c r="AA20" s="56"/>
      <c r="AB20" s="57"/>
      <c r="AC20" s="17" t="str">
        <f t="shared" ref="AC20:AC25" si="14">P20 &amp; "ジョブ"</f>
        <v>MMLファイル読込ジョブ</v>
      </c>
      <c r="AD20" s="15"/>
      <c r="AE20" s="15"/>
      <c r="AF20" s="15"/>
      <c r="AG20" s="15"/>
      <c r="AH20" s="15"/>
      <c r="AI20" s="15"/>
      <c r="AJ20" s="16"/>
      <c r="AK20" s="58" t="s">
        <v>244</v>
      </c>
      <c r="AL20" s="59"/>
      <c r="AM20" s="59"/>
      <c r="AN20" s="59"/>
      <c r="AO20" s="59"/>
      <c r="AP20" s="59"/>
      <c r="AQ20" s="59"/>
      <c r="AR20" s="59"/>
      <c r="AS20" s="59"/>
      <c r="AT20" s="59"/>
      <c r="AU20" s="59"/>
      <c r="AV20" s="59"/>
      <c r="AW20" s="59"/>
      <c r="AX20" s="59"/>
      <c r="AY20" s="59"/>
      <c r="AZ20" s="59"/>
      <c r="BA20" s="59"/>
      <c r="BB20" s="59"/>
      <c r="BC20" s="59"/>
      <c r="BD20" s="59"/>
      <c r="BE20" s="59"/>
      <c r="BF20" s="60"/>
      <c r="BG20" s="14"/>
      <c r="BH20" s="15"/>
      <c r="BI20" s="15"/>
      <c r="BJ20" s="16"/>
      <c r="BK20" s="27" t="s">
        <v>60</v>
      </c>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9"/>
      <c r="CM20" s="3" t="str">
        <f t="shared" si="10"/>
        <v xml:space="preserve">[JB_D02_03_09_31]
jobName = MMLファイル読込ジョブ
</v>
      </c>
    </row>
    <row r="21" spans="1:91" s="3" customFormat="1" ht="36.75" customHeight="1" x14ac:dyDescent="0.15">
      <c r="A21" s="18">
        <f t="shared" si="0"/>
        <v>17</v>
      </c>
      <c r="B21" s="19"/>
      <c r="C21" s="20" t="str">
        <f t="shared" si="11"/>
        <v>DLV_09</v>
      </c>
      <c r="D21" s="21"/>
      <c r="E21" s="21"/>
      <c r="F21" s="22"/>
      <c r="G21" s="20" t="str">
        <f t="shared" si="12"/>
        <v>MML個別取込</v>
      </c>
      <c r="H21" s="21"/>
      <c r="I21" s="21"/>
      <c r="J21" s="21"/>
      <c r="K21" s="22"/>
      <c r="L21" s="53" t="str">
        <f>C21&amp;"_"&amp;TEXT(35,"00")</f>
        <v>DLV_09_35</v>
      </c>
      <c r="M21" s="54"/>
      <c r="N21" s="54"/>
      <c r="O21" s="54"/>
      <c r="P21" s="23" t="s">
        <v>243</v>
      </c>
      <c r="Q21" s="24"/>
      <c r="R21" s="24"/>
      <c r="S21" s="24"/>
      <c r="T21" s="25"/>
      <c r="U21" s="55" t="str">
        <f t="shared" si="13"/>
        <v>JB_D02_03_09_35</v>
      </c>
      <c r="V21" s="56"/>
      <c r="W21" s="56"/>
      <c r="X21" s="56"/>
      <c r="Y21" s="56"/>
      <c r="Z21" s="56"/>
      <c r="AA21" s="56"/>
      <c r="AB21" s="57"/>
      <c r="AC21" s="17" t="str">
        <f t="shared" si="14"/>
        <v>MML個別取込（取込前確認）ジョブ</v>
      </c>
      <c r="AD21" s="15"/>
      <c r="AE21" s="15"/>
      <c r="AF21" s="15"/>
      <c r="AG21" s="15"/>
      <c r="AH21" s="15"/>
      <c r="AI21" s="15"/>
      <c r="AJ21" s="16"/>
      <c r="AK21" s="58" t="s">
        <v>245</v>
      </c>
      <c r="AL21" s="59"/>
      <c r="AM21" s="59"/>
      <c r="AN21" s="59"/>
      <c r="AO21" s="59"/>
      <c r="AP21" s="59"/>
      <c r="AQ21" s="59"/>
      <c r="AR21" s="59"/>
      <c r="AS21" s="59"/>
      <c r="AT21" s="59"/>
      <c r="AU21" s="59"/>
      <c r="AV21" s="59"/>
      <c r="AW21" s="59"/>
      <c r="AX21" s="59"/>
      <c r="AY21" s="59"/>
      <c r="AZ21" s="59"/>
      <c r="BA21" s="59"/>
      <c r="BB21" s="59"/>
      <c r="BC21" s="59"/>
      <c r="BD21" s="59"/>
      <c r="BE21" s="59"/>
      <c r="BF21" s="60"/>
      <c r="BG21" s="14"/>
      <c r="BH21" s="15"/>
      <c r="BI21" s="15"/>
      <c r="BJ21" s="16"/>
      <c r="BK21" s="27" t="s">
        <v>60</v>
      </c>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9"/>
      <c r="CM21" s="3" t="str">
        <f t="shared" si="10"/>
        <v xml:space="preserve">[JB_D02_03_09_35]
jobName = MML個別取込（取込前確認）ジョブ
</v>
      </c>
    </row>
    <row r="22" spans="1:91" s="3" customFormat="1" ht="36.75" customHeight="1" x14ac:dyDescent="0.15">
      <c r="A22" s="18">
        <f t="shared" si="0"/>
        <v>18</v>
      </c>
      <c r="B22" s="19"/>
      <c r="C22" s="20" t="str">
        <f t="shared" si="11"/>
        <v>DLV_09</v>
      </c>
      <c r="D22" s="21"/>
      <c r="E22" s="21"/>
      <c r="F22" s="22"/>
      <c r="G22" s="20" t="str">
        <f t="shared" si="12"/>
        <v>MML個別取込</v>
      </c>
      <c r="H22" s="21"/>
      <c r="I22" s="21"/>
      <c r="J22" s="21"/>
      <c r="K22" s="22"/>
      <c r="L22" s="53" t="str">
        <f>C22&amp;"_"&amp;TEXT(36,"00")</f>
        <v>DLV_09_36</v>
      </c>
      <c r="M22" s="54"/>
      <c r="N22" s="54"/>
      <c r="O22" s="54"/>
      <c r="P22" s="23" t="s">
        <v>249</v>
      </c>
      <c r="Q22" s="24"/>
      <c r="R22" s="24"/>
      <c r="S22" s="24"/>
      <c r="T22" s="25"/>
      <c r="U22" s="55" t="str">
        <f t="shared" si="13"/>
        <v>JB_D02_03_09_36</v>
      </c>
      <c r="V22" s="56"/>
      <c r="W22" s="56"/>
      <c r="X22" s="56"/>
      <c r="Y22" s="56"/>
      <c r="Z22" s="56"/>
      <c r="AA22" s="56"/>
      <c r="AB22" s="57"/>
      <c r="AC22" s="17" t="str">
        <f t="shared" si="14"/>
        <v>MML個別取込削除対象反映ジョブ</v>
      </c>
      <c r="AD22" s="15"/>
      <c r="AE22" s="15"/>
      <c r="AF22" s="15"/>
      <c r="AG22" s="15"/>
      <c r="AH22" s="15"/>
      <c r="AI22" s="15"/>
      <c r="AJ22" s="16"/>
      <c r="AK22" s="58" t="s">
        <v>250</v>
      </c>
      <c r="AL22" s="59"/>
      <c r="AM22" s="59"/>
      <c r="AN22" s="59"/>
      <c r="AO22" s="59"/>
      <c r="AP22" s="59"/>
      <c r="AQ22" s="59"/>
      <c r="AR22" s="59"/>
      <c r="AS22" s="59"/>
      <c r="AT22" s="59"/>
      <c r="AU22" s="59"/>
      <c r="AV22" s="59"/>
      <c r="AW22" s="59"/>
      <c r="AX22" s="59"/>
      <c r="AY22" s="59"/>
      <c r="AZ22" s="59"/>
      <c r="BA22" s="59"/>
      <c r="BB22" s="59"/>
      <c r="BC22" s="59"/>
      <c r="BD22" s="59"/>
      <c r="BE22" s="59"/>
      <c r="BF22" s="60"/>
      <c r="BG22" s="14"/>
      <c r="BH22" s="15"/>
      <c r="BI22" s="15"/>
      <c r="BJ22" s="16"/>
      <c r="BK22" s="27" t="s">
        <v>60</v>
      </c>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9"/>
      <c r="CM22" s="3" t="str">
        <f t="shared" si="10"/>
        <v xml:space="preserve">[JB_D02_03_09_36]
jobName = MML個別取込削除対象反映ジョブ
</v>
      </c>
    </row>
    <row r="23" spans="1:91" s="3" customFormat="1" ht="36.75" customHeight="1" x14ac:dyDescent="0.15">
      <c r="A23" s="18">
        <f t="shared" si="0"/>
        <v>19</v>
      </c>
      <c r="B23" s="19"/>
      <c r="C23" s="20" t="str">
        <f t="shared" si="11"/>
        <v>DLV_09</v>
      </c>
      <c r="D23" s="21"/>
      <c r="E23" s="21"/>
      <c r="F23" s="22"/>
      <c r="G23" s="20" t="str">
        <f t="shared" si="12"/>
        <v>MML個別取込</v>
      </c>
      <c r="H23" s="21"/>
      <c r="I23" s="21"/>
      <c r="J23" s="21"/>
      <c r="K23" s="22"/>
      <c r="L23" s="53" t="str">
        <f>C23&amp;"_"&amp;TEXT(37,"00")</f>
        <v>DLV_09_37</v>
      </c>
      <c r="M23" s="54"/>
      <c r="N23" s="54"/>
      <c r="O23" s="54"/>
      <c r="P23" s="23" t="s">
        <v>247</v>
      </c>
      <c r="Q23" s="24"/>
      <c r="R23" s="24"/>
      <c r="S23" s="24"/>
      <c r="T23" s="25"/>
      <c r="U23" s="55" t="str">
        <f t="shared" si="13"/>
        <v>JB_D02_03_09_37</v>
      </c>
      <c r="V23" s="56"/>
      <c r="W23" s="56"/>
      <c r="X23" s="56"/>
      <c r="Y23" s="56"/>
      <c r="Z23" s="56"/>
      <c r="AA23" s="56"/>
      <c r="AB23" s="57"/>
      <c r="AC23" s="17" t="str">
        <f t="shared" si="14"/>
        <v>MML個別取込結果反映ジョブ</v>
      </c>
      <c r="AD23" s="15"/>
      <c r="AE23" s="15"/>
      <c r="AF23" s="15"/>
      <c r="AG23" s="15"/>
      <c r="AH23" s="15"/>
      <c r="AI23" s="15"/>
      <c r="AJ23" s="16"/>
      <c r="AK23" s="58" t="s">
        <v>248</v>
      </c>
      <c r="AL23" s="59"/>
      <c r="AM23" s="59"/>
      <c r="AN23" s="59"/>
      <c r="AO23" s="59"/>
      <c r="AP23" s="59"/>
      <c r="AQ23" s="59"/>
      <c r="AR23" s="59"/>
      <c r="AS23" s="59"/>
      <c r="AT23" s="59"/>
      <c r="AU23" s="59"/>
      <c r="AV23" s="59"/>
      <c r="AW23" s="59"/>
      <c r="AX23" s="59"/>
      <c r="AY23" s="59"/>
      <c r="AZ23" s="59"/>
      <c r="BA23" s="59"/>
      <c r="BB23" s="59"/>
      <c r="BC23" s="59"/>
      <c r="BD23" s="59"/>
      <c r="BE23" s="59"/>
      <c r="BF23" s="60"/>
      <c r="BG23" s="14"/>
      <c r="BH23" s="15"/>
      <c r="BI23" s="15"/>
      <c r="BJ23" s="16"/>
      <c r="BK23" s="27" t="s">
        <v>60</v>
      </c>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9"/>
      <c r="CM23" s="3" t="str">
        <f t="shared" si="10"/>
        <v xml:space="preserve">[JB_D02_03_09_37]
jobName = MML個別取込結果反映ジョブ
</v>
      </c>
    </row>
    <row r="24" spans="1:91" s="3" customFormat="1" ht="36.75" customHeight="1" x14ac:dyDescent="0.15">
      <c r="A24" s="18">
        <f t="shared" si="0"/>
        <v>20</v>
      </c>
      <c r="B24" s="19"/>
      <c r="C24" s="20" t="str">
        <f t="shared" si="11"/>
        <v>DLV_09</v>
      </c>
      <c r="D24" s="21"/>
      <c r="E24" s="21"/>
      <c r="F24" s="22"/>
      <c r="G24" s="20" t="str">
        <f t="shared" si="12"/>
        <v>MML個別取込</v>
      </c>
      <c r="H24" s="21"/>
      <c r="I24" s="21"/>
      <c r="J24" s="21"/>
      <c r="K24" s="22"/>
      <c r="L24" s="53" t="str">
        <f>C24&amp;"_"&amp;TEXT(40,"00")</f>
        <v>DLV_09_40</v>
      </c>
      <c r="M24" s="54"/>
      <c r="N24" s="54"/>
      <c r="O24" s="54"/>
      <c r="P24" s="23" t="s">
        <v>246</v>
      </c>
      <c r="Q24" s="24"/>
      <c r="R24" s="24"/>
      <c r="S24" s="24"/>
      <c r="T24" s="25"/>
      <c r="U24" s="55" t="str">
        <f t="shared" si="13"/>
        <v>JB_D02_03_09_40</v>
      </c>
      <c r="V24" s="56"/>
      <c r="W24" s="56"/>
      <c r="X24" s="56"/>
      <c r="Y24" s="56"/>
      <c r="Z24" s="56"/>
      <c r="AA24" s="56"/>
      <c r="AB24" s="57"/>
      <c r="AC24" s="17" t="str">
        <f t="shared" si="14"/>
        <v>MML個別取込（取込後確認）ジョブ</v>
      </c>
      <c r="AD24" s="15"/>
      <c r="AE24" s="15"/>
      <c r="AF24" s="15"/>
      <c r="AG24" s="15"/>
      <c r="AH24" s="15"/>
      <c r="AI24" s="15"/>
      <c r="AJ24" s="16"/>
      <c r="AK24" s="58" t="s">
        <v>128</v>
      </c>
      <c r="AL24" s="59"/>
      <c r="AM24" s="59"/>
      <c r="AN24" s="59"/>
      <c r="AO24" s="59"/>
      <c r="AP24" s="59"/>
      <c r="AQ24" s="59"/>
      <c r="AR24" s="59"/>
      <c r="AS24" s="59"/>
      <c r="AT24" s="59"/>
      <c r="AU24" s="59"/>
      <c r="AV24" s="59"/>
      <c r="AW24" s="59"/>
      <c r="AX24" s="59"/>
      <c r="AY24" s="59"/>
      <c r="AZ24" s="59"/>
      <c r="BA24" s="59"/>
      <c r="BB24" s="59"/>
      <c r="BC24" s="59"/>
      <c r="BD24" s="59"/>
      <c r="BE24" s="59"/>
      <c r="BF24" s="60"/>
      <c r="BG24" s="14"/>
      <c r="BH24" s="15"/>
      <c r="BI24" s="15"/>
      <c r="BJ24" s="16"/>
      <c r="BK24" s="27" t="s">
        <v>60</v>
      </c>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9"/>
      <c r="CM24" s="3" t="str">
        <f t="shared" si="10"/>
        <v xml:space="preserve">[JB_D02_03_09_40]
jobName = MML個別取込（取込後確認）ジョブ
</v>
      </c>
    </row>
    <row r="25" spans="1:91" s="3" customFormat="1" ht="36.75" customHeight="1" x14ac:dyDescent="0.15">
      <c r="A25" s="18">
        <f t="shared" si="0"/>
        <v>21</v>
      </c>
      <c r="B25" s="19"/>
      <c r="C25" s="20" t="str">
        <f>C20</f>
        <v>DLV_09</v>
      </c>
      <c r="D25" s="21"/>
      <c r="E25" s="21"/>
      <c r="F25" s="22"/>
      <c r="G25" s="20" t="str">
        <f>G20</f>
        <v>MML個別取込</v>
      </c>
      <c r="H25" s="21"/>
      <c r="I25" s="21"/>
      <c r="J25" s="21"/>
      <c r="K25" s="22"/>
      <c r="L25" s="53" t="str">
        <f>C25&amp;"_"&amp;TEXT(41,"00")</f>
        <v>DLV_09_41</v>
      </c>
      <c r="M25" s="54"/>
      <c r="N25" s="54"/>
      <c r="O25" s="54"/>
      <c r="P25" s="23" t="s">
        <v>97</v>
      </c>
      <c r="Q25" s="24"/>
      <c r="R25" s="24"/>
      <c r="S25" s="24"/>
      <c r="T25" s="25"/>
      <c r="U25" s="55" t="str">
        <f t="shared" si="13"/>
        <v>JB_D02_03_09_41</v>
      </c>
      <c r="V25" s="56"/>
      <c r="W25" s="56"/>
      <c r="X25" s="56"/>
      <c r="Y25" s="56"/>
      <c r="Z25" s="56"/>
      <c r="AA25" s="56"/>
      <c r="AB25" s="57"/>
      <c r="AC25" s="17" t="str">
        <f t="shared" si="14"/>
        <v>MML_UID重複論理削除ジョブ</v>
      </c>
      <c r="AD25" s="15"/>
      <c r="AE25" s="15"/>
      <c r="AF25" s="15"/>
      <c r="AG25" s="15"/>
      <c r="AH25" s="15"/>
      <c r="AI25" s="15"/>
      <c r="AJ25" s="16"/>
      <c r="AK25" s="58" t="str">
        <f>LEFT(P25,LEN(P25)-4)&amp;"の論理削除を行う。"</f>
        <v>MML_UID重複の論理削除を行う。</v>
      </c>
      <c r="AL25" s="59"/>
      <c r="AM25" s="59"/>
      <c r="AN25" s="59"/>
      <c r="AO25" s="59"/>
      <c r="AP25" s="59"/>
      <c r="AQ25" s="59"/>
      <c r="AR25" s="59"/>
      <c r="AS25" s="59"/>
      <c r="AT25" s="59"/>
      <c r="AU25" s="59"/>
      <c r="AV25" s="59"/>
      <c r="AW25" s="59"/>
      <c r="AX25" s="59"/>
      <c r="AY25" s="59"/>
      <c r="AZ25" s="59"/>
      <c r="BA25" s="59"/>
      <c r="BB25" s="59"/>
      <c r="BC25" s="59"/>
      <c r="BD25" s="59"/>
      <c r="BE25" s="59"/>
      <c r="BF25" s="60"/>
      <c r="BG25" s="14"/>
      <c r="BH25" s="15"/>
      <c r="BI25" s="15"/>
      <c r="BJ25" s="16"/>
      <c r="BK25" s="27" t="s">
        <v>60</v>
      </c>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9"/>
      <c r="CM25" s="3" t="str">
        <f t="shared" si="10"/>
        <v xml:space="preserve">[JB_D02_03_09_41]
jobName = MML_UID重複論理削除ジョブ
</v>
      </c>
    </row>
    <row r="26" spans="1:91" x14ac:dyDescent="0.15">
      <c r="C26" s="5"/>
      <c r="D26" s="5"/>
      <c r="E26" s="5"/>
      <c r="F26" s="5"/>
      <c r="G26" s="5"/>
      <c r="H26" s="5"/>
      <c r="I26" s="5"/>
      <c r="J26" s="5"/>
      <c r="K26" s="5"/>
    </row>
    <row r="28" spans="1:91" ht="13.5" customHeight="1" x14ac:dyDescent="0.15"/>
  </sheetData>
  <autoFilter ref="A4:CI13">
    <filterColumn colId="0" showButton="0"/>
    <filterColumn colId="2" showButton="0"/>
    <filterColumn colId="3" showButton="0"/>
    <filterColumn colId="4" showButton="0"/>
    <filterColumn colId="6" showButton="0"/>
    <filterColumn colId="7" showButton="0"/>
    <filterColumn colId="8" showButton="0"/>
    <filterColumn colId="9" showButton="0"/>
    <filterColumn colId="11" showButton="0"/>
    <filterColumn colId="12" showButton="0"/>
    <filterColumn colId="13" showButton="0"/>
    <filterColumn colId="15" showButton="0"/>
    <filterColumn colId="16" showButton="0"/>
    <filterColumn colId="17" showButton="0"/>
    <filterColumn colId="18" showButton="0"/>
    <filterColumn colId="20"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2" showButton="0"/>
    <filterColumn colId="33" showButton="0"/>
    <filterColumn colId="34"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8" showButton="0"/>
    <filterColumn colId="59" showButton="0"/>
    <filterColumn colId="60"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5" showButton="0"/>
  </autoFilter>
  <mergeCells count="241">
    <mergeCell ref="A1:K2"/>
    <mergeCell ref="L1:AA1"/>
    <mergeCell ref="AB1:AH1"/>
    <mergeCell ref="AI1:AO1"/>
    <mergeCell ref="AP1:AV1"/>
    <mergeCell ref="AW1:BC1"/>
    <mergeCell ref="P4:T4"/>
    <mergeCell ref="BD1:BK1"/>
    <mergeCell ref="BL1:BQ1"/>
    <mergeCell ref="BR1:BW1"/>
    <mergeCell ref="BX1:CC1"/>
    <mergeCell ref="CD1:CI1"/>
    <mergeCell ref="L2:AA2"/>
    <mergeCell ref="AB2:AH2"/>
    <mergeCell ref="AI2:AO2"/>
    <mergeCell ref="AP2:AV2"/>
    <mergeCell ref="AW2:BC2"/>
    <mergeCell ref="A5:B5"/>
    <mergeCell ref="C5:F5"/>
    <mergeCell ref="G5:K5"/>
    <mergeCell ref="L5:O5"/>
    <mergeCell ref="P5:T5"/>
    <mergeCell ref="BD2:BK2"/>
    <mergeCell ref="BL2:BQ2"/>
    <mergeCell ref="BR2:BW2"/>
    <mergeCell ref="BX2:CC2"/>
    <mergeCell ref="U5:AB5"/>
    <mergeCell ref="AC5:AJ5"/>
    <mergeCell ref="AK5:BF5"/>
    <mergeCell ref="BG5:BJ5"/>
    <mergeCell ref="BK5:CI5"/>
    <mergeCell ref="U4:AB4"/>
    <mergeCell ref="AC4:AJ4"/>
    <mergeCell ref="AK4:BF4"/>
    <mergeCell ref="BG4:BJ4"/>
    <mergeCell ref="BK4:CI4"/>
    <mergeCell ref="CD2:CI2"/>
    <mergeCell ref="A4:B4"/>
    <mergeCell ref="C4:F4"/>
    <mergeCell ref="G4:K4"/>
    <mergeCell ref="L4:O4"/>
    <mergeCell ref="U6:AB6"/>
    <mergeCell ref="AC6:AJ6"/>
    <mergeCell ref="AK6:BF6"/>
    <mergeCell ref="BG6:BJ6"/>
    <mergeCell ref="BK6:CI6"/>
    <mergeCell ref="A6:B6"/>
    <mergeCell ref="C6:F6"/>
    <mergeCell ref="G6:K6"/>
    <mergeCell ref="L6:O6"/>
    <mergeCell ref="P6:T6"/>
    <mergeCell ref="U7:AB7"/>
    <mergeCell ref="AC7:AJ7"/>
    <mergeCell ref="AK7:BF7"/>
    <mergeCell ref="BG7:BJ7"/>
    <mergeCell ref="BK7:CI7"/>
    <mergeCell ref="A7:B7"/>
    <mergeCell ref="C7:F7"/>
    <mergeCell ref="G7:K7"/>
    <mergeCell ref="L7:O7"/>
    <mergeCell ref="P7:T7"/>
    <mergeCell ref="U8:AB8"/>
    <mergeCell ref="AC8:AJ8"/>
    <mergeCell ref="AK8:BF8"/>
    <mergeCell ref="BG8:BJ8"/>
    <mergeCell ref="BK8:CI8"/>
    <mergeCell ref="A9:B9"/>
    <mergeCell ref="C9:F9"/>
    <mergeCell ref="G9:K9"/>
    <mergeCell ref="L9:O9"/>
    <mergeCell ref="P9:T9"/>
    <mergeCell ref="A8:B8"/>
    <mergeCell ref="C8:F8"/>
    <mergeCell ref="G8:K8"/>
    <mergeCell ref="L8:O8"/>
    <mergeCell ref="P8:T8"/>
    <mergeCell ref="AK10:BF10"/>
    <mergeCell ref="BG10:BJ10"/>
    <mergeCell ref="BK10:CI10"/>
    <mergeCell ref="A10:B10"/>
    <mergeCell ref="C10:F10"/>
    <mergeCell ref="G10:K10"/>
    <mergeCell ref="L10:O10"/>
    <mergeCell ref="P10:T10"/>
    <mergeCell ref="U9:AB9"/>
    <mergeCell ref="AC9:AJ9"/>
    <mergeCell ref="AK9:BF9"/>
    <mergeCell ref="BG9:BJ9"/>
    <mergeCell ref="BK9:CI9"/>
    <mergeCell ref="L12:O12"/>
    <mergeCell ref="P12:T12"/>
    <mergeCell ref="A11:B11"/>
    <mergeCell ref="C11:F11"/>
    <mergeCell ref="G11:K11"/>
    <mergeCell ref="L11:O11"/>
    <mergeCell ref="P11:T11"/>
    <mergeCell ref="U10:AB10"/>
    <mergeCell ref="AC10:AJ10"/>
    <mergeCell ref="U11:AB11"/>
    <mergeCell ref="AC11:AJ11"/>
    <mergeCell ref="AK11:BF11"/>
    <mergeCell ref="BG11:BJ11"/>
    <mergeCell ref="U13:AB13"/>
    <mergeCell ref="AC13:AJ13"/>
    <mergeCell ref="AK13:BF13"/>
    <mergeCell ref="BG13:BJ13"/>
    <mergeCell ref="BK11:CI11"/>
    <mergeCell ref="A14:B14"/>
    <mergeCell ref="C14:F14"/>
    <mergeCell ref="G14:K14"/>
    <mergeCell ref="L14:O14"/>
    <mergeCell ref="P14:T14"/>
    <mergeCell ref="BK13:CI13"/>
    <mergeCell ref="U12:AB12"/>
    <mergeCell ref="AC12:AJ12"/>
    <mergeCell ref="AK12:BF12"/>
    <mergeCell ref="BG12:BJ12"/>
    <mergeCell ref="BK12:CI12"/>
    <mergeCell ref="U14:AB14"/>
    <mergeCell ref="AC14:AJ14"/>
    <mergeCell ref="AK14:BF14"/>
    <mergeCell ref="BG14:BJ14"/>
    <mergeCell ref="BK14:CI14"/>
    <mergeCell ref="A13:B13"/>
    <mergeCell ref="C13:F13"/>
    <mergeCell ref="G13:K13"/>
    <mergeCell ref="L13:O13"/>
    <mergeCell ref="P13:T13"/>
    <mergeCell ref="A12:B12"/>
    <mergeCell ref="C12:F12"/>
    <mergeCell ref="G12:K12"/>
    <mergeCell ref="U15:AB15"/>
    <mergeCell ref="AC15:AJ15"/>
    <mergeCell ref="AK15:BF15"/>
    <mergeCell ref="BG15:BJ15"/>
    <mergeCell ref="BK15:CI15"/>
    <mergeCell ref="A16:B16"/>
    <mergeCell ref="C16:F16"/>
    <mergeCell ref="G16:K16"/>
    <mergeCell ref="L16:O16"/>
    <mergeCell ref="P16:T16"/>
    <mergeCell ref="U16:AB16"/>
    <mergeCell ref="AC16:AJ16"/>
    <mergeCell ref="AK16:BF16"/>
    <mergeCell ref="BG16:BJ16"/>
    <mergeCell ref="BK16:CI16"/>
    <mergeCell ref="A15:B15"/>
    <mergeCell ref="C15:F15"/>
    <mergeCell ref="G15:K15"/>
    <mergeCell ref="L15:O15"/>
    <mergeCell ref="P15:T15"/>
    <mergeCell ref="BK17:CI17"/>
    <mergeCell ref="A18:B18"/>
    <mergeCell ref="C18:F18"/>
    <mergeCell ref="G18:K18"/>
    <mergeCell ref="L18:O18"/>
    <mergeCell ref="P18:T18"/>
    <mergeCell ref="U18:AB18"/>
    <mergeCell ref="AC18:AJ18"/>
    <mergeCell ref="AK18:BF18"/>
    <mergeCell ref="BG18:BJ18"/>
    <mergeCell ref="BK18:CI18"/>
    <mergeCell ref="A17:B17"/>
    <mergeCell ref="C17:F17"/>
    <mergeCell ref="G17:K17"/>
    <mergeCell ref="L17:O17"/>
    <mergeCell ref="P17:T17"/>
    <mergeCell ref="U17:AB17"/>
    <mergeCell ref="AC17:AJ17"/>
    <mergeCell ref="AK17:BF17"/>
    <mergeCell ref="BG17:BJ17"/>
    <mergeCell ref="BK19:CI19"/>
    <mergeCell ref="A20:B20"/>
    <mergeCell ref="C20:F20"/>
    <mergeCell ref="G20:K20"/>
    <mergeCell ref="L20:O20"/>
    <mergeCell ref="P20:T20"/>
    <mergeCell ref="U20:AB20"/>
    <mergeCell ref="AC20:AJ20"/>
    <mergeCell ref="AK20:BF20"/>
    <mergeCell ref="BG20:BJ20"/>
    <mergeCell ref="BK20:CI20"/>
    <mergeCell ref="A19:B19"/>
    <mergeCell ref="C19:F19"/>
    <mergeCell ref="G19:K19"/>
    <mergeCell ref="L19:O19"/>
    <mergeCell ref="P19:T19"/>
    <mergeCell ref="U19:AB19"/>
    <mergeCell ref="AC19:AJ19"/>
    <mergeCell ref="AK19:BF19"/>
    <mergeCell ref="BG19:BJ19"/>
    <mergeCell ref="A21:B21"/>
    <mergeCell ref="C21:F21"/>
    <mergeCell ref="G21:K21"/>
    <mergeCell ref="L21:O21"/>
    <mergeCell ref="P21:T21"/>
    <mergeCell ref="U21:AB21"/>
    <mergeCell ref="AC21:AJ21"/>
    <mergeCell ref="AK21:BF21"/>
    <mergeCell ref="BG21:BJ21"/>
    <mergeCell ref="A22:B22"/>
    <mergeCell ref="C22:F22"/>
    <mergeCell ref="G22:K22"/>
    <mergeCell ref="L22:O22"/>
    <mergeCell ref="P22:T22"/>
    <mergeCell ref="BK23:CI23"/>
    <mergeCell ref="A24:B24"/>
    <mergeCell ref="C24:F24"/>
    <mergeCell ref="G24:K24"/>
    <mergeCell ref="L24:O24"/>
    <mergeCell ref="P24:T24"/>
    <mergeCell ref="U22:AB22"/>
    <mergeCell ref="AC22:AJ22"/>
    <mergeCell ref="AK22:BF22"/>
    <mergeCell ref="BG22:BJ22"/>
    <mergeCell ref="BK22:CI22"/>
    <mergeCell ref="A23:B23"/>
    <mergeCell ref="C23:F23"/>
    <mergeCell ref="G23:K23"/>
    <mergeCell ref="L23:O23"/>
    <mergeCell ref="P23:T23"/>
    <mergeCell ref="U23:AB23"/>
    <mergeCell ref="AC23:AJ23"/>
    <mergeCell ref="AK23:BF23"/>
    <mergeCell ref="BG23:BJ23"/>
    <mergeCell ref="U25:AB25"/>
    <mergeCell ref="AC25:AJ25"/>
    <mergeCell ref="AK25:BF25"/>
    <mergeCell ref="BG25:BJ25"/>
    <mergeCell ref="BK21:CI21"/>
    <mergeCell ref="BK25:CI25"/>
    <mergeCell ref="U24:AB24"/>
    <mergeCell ref="AC24:AJ24"/>
    <mergeCell ref="AK24:BF24"/>
    <mergeCell ref="BG24:BJ24"/>
    <mergeCell ref="BK24:CI24"/>
    <mergeCell ref="A25:B25"/>
    <mergeCell ref="C25:F25"/>
    <mergeCell ref="G25:K25"/>
    <mergeCell ref="L25:O25"/>
    <mergeCell ref="P25:T25"/>
  </mergeCells>
  <phoneticPr fontId="2"/>
  <pageMargins left="0.23622047244094491" right="0.23622047244094491" top="0.74803149606299213" bottom="0.74803149606299213" header="0.31496062992125984" footer="0.31496062992125984"/>
  <pageSetup paperSize="9" scale="58" fitToHeight="0" orientation="landscape" horizontalDpi="300" verticalDpi="300" r:id="rId1"/>
  <headerFooter alignWithMargins="0"/>
  <legacyDrawingHF r:id="rId2"/>
</worksheet>
</file>

<file path=docProps/app.xml><?xml version="1.0" encoding="utf-8"?>
<Properties xmlns="http://schemas.openxmlformats.org/officeDocument/2006/extended-properties" xmlns:vt="http://schemas.openxmlformats.org/officeDocument/2006/docPropsVTypes">
  <Template/>
  <TotalTime>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ジョブ一覧</vt:lpstr>
      <vt:lpstr>ジョブ一覧 (受託領域)</vt:lpstr>
      <vt:lpstr>ジョブ一覧!Print_Area</vt:lpstr>
      <vt:lpstr>'ジョブ一覧 (受託領域)'!Print_Area</vt:lpstr>
    </vt:vector>
  </TitlesOfParts>
  <Manager/>
  <Company/>
  <LinksUpToDate>false</LinksUpToDate>
  <CharactersWithSpaces>0</CharactersWithSpaces>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cp:lastPrinted>2014-03-27T06:10:10Z</cp:lastPrinted>
  <dcterms:created xsi:type="dcterms:W3CDTF">2008-02-29T05:57:29Z</dcterms:created>
  <dcterms:modified xsi:type="dcterms:W3CDTF">2023-07-21T07:18:07Z</dcterms:modified>
  <cp:category/>
  <cp:contentStatus/>
  <dc:language/>
  <cp:version/>
</cp:coreProperties>
</file>